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43" l="1"/>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D12" i="47" s="1"/>
  <c r="C8" i="47"/>
  <c r="C10" i="47"/>
  <c r="C15" i="47"/>
  <c r="C11" i="47"/>
  <c r="D11" i="47" s="1"/>
  <c r="D21" i="1"/>
  <c r="E21" i="1"/>
  <c r="D22" i="1"/>
  <c r="E22" i="1"/>
  <c r="D23" i="1"/>
  <c r="E23" i="1"/>
  <c r="D24" i="1"/>
  <c r="E24" i="1"/>
  <c r="D25" i="1"/>
  <c r="E25" i="1"/>
  <c r="D14" i="47" l="1"/>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<sst xmlns="http://schemas.openxmlformats.org/spreadsheetml/2006/main" count="7040" uniqueCount="676">
  <si>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</si>
  <si>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</si>
  <si>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</si>
  <si>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</si>
  <si>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</si>
  <si>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</si>
  <si>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</si>
  <si>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</si>
  <si>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</si>
  <si>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</si>
  <si>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</si>
  <si>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</si>
  <si>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</si>
  <si>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</si>
  <si>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</si>
  <si>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</si>
  <si>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</si>
  <si>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</si>
  <si>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</si>
  <si>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</si>
  <si>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</si>
  <si>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</si>
  <si>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</si>
  <si>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</si>
  <si>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</si>
  <si>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</si>
  <si>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</si>
  <si>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</si>
  <si>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</si>
  <si>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</si>
  <si>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</si>
  <si>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</si>
  <si>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</si>
  <si>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</si>
  <si>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</si>
  <si>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</si>
  <si>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</si>
  <si>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</si>
  <si>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</si>
  <si>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</si>
  <si>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</si>
  <si>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</si>
  <si>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</si>
  <si>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</si>
  <si>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</si>
  <si>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</si>
  <si>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</si>
  <si>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</si>
  <si>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</si>
  <si>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</si>
  <si>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</si>
  <si>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</si>
  <si>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</si>
  <si>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</si>
  <si>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</si>
  <si>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</si>
  <si>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</si>
  <si>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</si>
  <si>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</si>
  <si>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</si>
  <si>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</si>
  <si>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</si>
  <si>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</si>
  <si>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</si>
  <si>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</si>
  <si>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</si>
  <si>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</si>
  <si>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</si>
  <si>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</si>
  <si>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</si>
  <si>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</si>
  <si>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</si>
  <si>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</si>
  <si>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</si>
  <si>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</si>
  <si>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</si>
  <si>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</si>
  <si>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</si>
  <si>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</si>
  <si>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</si>
  <si>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</si>
  <si>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</si>
  <si>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</si>
  <si>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</si>
  <si>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</si>
  <si>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</si>
  <si>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</si>
  <si>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</si>
  <si>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</si>
  <si>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</si>
  <si>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</si>
  <si>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</si>
  <si>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</si>
  <si>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</si>
  <si>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</si>
  <si>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</si>
  <si>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</si>
  <si>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</si>
  <si>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</si>
  <si>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</si>
  <si>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</si>
  <si>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</si>
  <si>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</si>
  <si>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</si>
  <si>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</si>
  <si>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</si>
  <si>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</si>
  <si>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</si>
  <si>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</si>
  <si>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</si>
  <si>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</si>
  <si>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</si>
  <si>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</si>
  <si>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</si>
  <si>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</si>
  <si>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</si>
  <si>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</si>
  <si>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</si>
  <si>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</si>
  <si>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</si>
  <si>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</si>
  <si>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</si>
  <si>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</si>
  <si>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</si>
  <si>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</si>
  <si>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</si>
  <si>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</si>
  <si>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</si>
  <si>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</si>
  <si>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</si>
  <si>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</si>
  <si>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</si>
  <si>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</si>
  <si>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</si>
  <si>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</si>
  <si>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</si>
  <si>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</si>
  <si>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</si>
  <si>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</si>
  <si>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</si>
  <si>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</si>
  <si>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</si>
  <si>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</si>
  <si>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</si>
  <si>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</si>
  <si>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</si>
  <si>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</si>
  <si>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</si>
  <si>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</si>
  <si>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</si>
  <si>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</si>
  <si>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</si>
  <si>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</si>
  <si>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</si>
  <si>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</si>
  <si>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</si>
  <si>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</si>
  <si>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</si>
  <si>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</si>
  <si>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</si>
  <si>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</si>
  <si>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</si>
  <si>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</si>
  <si>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</si>
  <si>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</si>
  <si>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</si>
  <si>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</si>
  <si>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</si>
  <si>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</si>
  <si>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</si>
  <si>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</si>
  <si>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</si>
  <si>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</si>
  <si>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</si>
  <si>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</si>
  <si>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</si>
  <si>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</si>
  <si>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</si>
  <si>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</si>
  <si>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</si>
  <si>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</si>
  <si>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</si>
  <si>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</si>
  <si>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</si>
  <si>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</si>
  <si>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</si>
  <si>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</si>
  <si>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</si>
  <si>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</si>
  <si>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</si>
  <si>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</si>
  <si>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</si>
  <si>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</si>
  <si>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</si>
  <si>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</si>
  <si>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</si>
  <si>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</si>
  <si>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</si>
  <si>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</si>
  <si>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</si>
  <si>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</si>
  <si>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</si>
  <si>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</si>
  <si>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</si>
  <si>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</si>
  <si>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</si>
  <si>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</si>
  <si>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</si>
  <si>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</si>
  <si>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</si>
  <si>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</si>
  <si>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</si>
  <si>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</si>
  <si>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</si>
  <si>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</si>
  <si>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</si>
  <si>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</si>
  <si>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</si>
  <si>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</si>
  <si>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</si>
  <si>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</si>
  <si>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</si>
  <si>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</si>
  <si>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</si>
  <si>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</si>
  <si>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</si>
  <si>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</si>
  <si>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</si>
  <si>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</si>
  <si>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</si>
  <si>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</si>
  <si>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</si>
  <si>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</si>
  <si>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</si>
  <si>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</si>
  <si>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</si>
  <si>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</si>
  <si>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</si>
  <si>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</si>
  <si>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</si>
  <si>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</si>
  <si>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</si>
  <si>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</si>
  <si>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</si>
  <si>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</si>
  <si>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</si>
  <si>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</si>
  <si>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</si>
  <si>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</si>
  <si>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</si>
  <si>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</si>
  <si>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</si>
  <si>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</si>
  <si>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</si>
  <si>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</si>
  <si>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</si>
  <si>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</si>
  <si>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</si>
  <si>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</si>
  <si>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</si>
  <si>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</si>
  <si>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</si>
  <si>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</si>
  <si>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</si>
  <si>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</si>
  <si>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</si>
  <si>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</si>
  <si>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</si>
  <si>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</si>
  <si>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</si>
  <si>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</si>
  <si>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</si>
  <si>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</si>
  <si>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</si>
  <si>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</si>
  <si>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</si>
  <si>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</si>
  <si>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</si>
  <si>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</si>
  <si>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</si>
  <si>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</si>
  <si>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</si>
  <si>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</si>
  <si>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</si>
  <si>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</si>
  <si>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</si>
  <si>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</si>
  <si>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</si>
  <si>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</si>
  <si>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</si>
  <si>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</si>
  <si>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</si>
  <si>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</si>
  <si>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</si>
  <si>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</si>
  <si>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</si>
  <si>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</si>
  <si>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</si>
  <si>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</si>
  <si>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</si>
  <si>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</si>
  <si>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</si>
  <si>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</si>
  <si>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</si>
  <si>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</si>
  <si>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</si>
  <si>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</si>
  <si>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</si>
  <si>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</si>
  <si>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</si>
  <si>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</si>
  <si>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</si>
  <si>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</si>
  <si>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</si>
  <si>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</si>
  <si>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</si>
  <si>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</si>
  <si>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</si>
  <si>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</si>
  <si>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</si>
  <si>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</si>
  <si>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</si>
  <si>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</si>
  <si>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</si>
  <si>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</si>
  <si>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</si>
  <si>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</si>
  <si>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</si>
  <si>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</si>
  <si>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</si>
  <si>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</si>
  <si>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</si>
  <si>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</si>
  <si>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</si>
  <si>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</si>
  <si>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</si>
  <si>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</si>
  <si>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</si>
  <si>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</si>
  <si>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</si>
  <si>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</si>
  <si>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</si>
  <si>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</si>
  <si>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</si>
  <si>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</si>
  <si>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</si>
  <si>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</si>
  <si>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</si>
  <si>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</si>
  <si>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</si>
  <si>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</si>
  <si>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</si>
  <si>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</si>
  <si>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</si>
  <si>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</si>
  <si>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</si>
  <si>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</si>
  <si>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</si>
  <si>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</si>
  <si>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</si>
  <si>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</si>
  <si>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</si>
  <si>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</si>
  <si>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</si>
  <si>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</si>
  <si>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</si>
  <si>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</si>
  <si>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</si>
  <si>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</si>
  <si>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</si>
  <si>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</si>
  <si>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</si>
  <si>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</si>
  <si>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</si>
  <si>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</si>
  <si>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</si>
  <si>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</si>
  <si>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</si>
  <si>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</si>
  <si>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</si>
  <si>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</si>
  <si>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</si>
  <si>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</si>
  <si>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</si>
  <si>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</si>
  <si>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</si>
  <si>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</si>
  <si>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</si>
  <si>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</si>
  <si>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</si>
  <si>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</si>
  <si>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</si>
  <si>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</si>
  <si>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</si>
  <si>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</si>
  <si>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</si>
  <si>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</si>
  <si>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</si>
  <si>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</si>
  <si>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</si>
  <si>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</si>
  <si>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</si>
  <si>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</si>
  <si>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</si>
  <si>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</si>
  <si>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</si>
  <si>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</si>
  <si>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</si>
  <si>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</si>
  <si>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</si>
  <si>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</si>
  <si>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</si>
  <si>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</si>
  <si>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</si>
  <si>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</si>
  <si>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</si>
  <si>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</si>
  <si>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</si>
  <si>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</si>
  <si>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</si>
  <si>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</si>
  <si>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</si>
  <si>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</si>
  <si>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</si>
  <si>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</si>
  <si>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</si>
  <si>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</si>
  <si>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</si>
  <si>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</si>
  <si>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</si>
  <si>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</si>
  <si>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</si>
  <si>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</si>
  <si>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</si>
  <si>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</si>
  <si>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</si>
  <si>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</si>
  <si>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</si>
  <si>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</si>
  <si>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</si>
  <si>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</si>
  <si>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</si>
  <si>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</si>
  <si>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</si>
  <si>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</si>
  <si>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</si>
  <si>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</si>
  <si>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</si>
  <si>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</si>
  <si>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</si>
  <si>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</si>
  <si>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</si>
  <si>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</si>
  <si>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</si>
  <si>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</si>
  <si>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</si>
  <si>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</si>
  <si>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</si>
  <si>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</si>
  <si>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</si>
  <si>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</si>
  <si>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</si>
  <si>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</si>
  <si>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</si>
  <si>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</si>
  <si>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</si>
  <si>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</si>
  <si>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</si>
  <si>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</si>
  <si>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</si>
  <si>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</si>
  <si>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</si>
  <si>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</si>
  <si>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</si>
  <si>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</si>
  <si>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</si>
  <si>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</si>
  <si>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</si>
  <si>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</si>
  <si>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</si>
  <si>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</si>
  <si>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</si>
  <si>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</si>
  <si>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</si>
  <si>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</si>
  <si>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</si>
  <si>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</si>
  <si>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</si>
  <si>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</si>
  <si>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</si>
  <si>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</si>
  <si>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</si>
  <si>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</si>
  <si>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</si>
  <si>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</si>
  <si>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</si>
  <si>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</si>
  <si>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</si>
  <si>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</si>
  <si>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</si>
  <si>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</si>
  <si>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</si>
  <si>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</si>
  <si>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</si>
  <si>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</si>
  <si>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</si>
  <si>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</si>
  <si>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</si>
  <si>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</si>
  <si>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</si>
  <si>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</si>
  <si>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</si>
  <si>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</si>
  <si>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</si>
  <si>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</si>
  <si>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</si>
  <si>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</si>
  <si>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</si>
  <si>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</si>
  <si>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</si>
  <si>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</si>
  <si>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</si>
  <si>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</si>
  <si>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</si>
  <si>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</si>
  <si>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</si>
  <si>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</si>
  <si>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</si>
  <si>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</si>
  <si>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</si>
  <si>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</si>
  <si>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</si>
  <si>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</si>
  <si>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</si>
  <si>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</si>
  <si>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</si>
  <si>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</si>
  <si>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</si>
  <si>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</si>
  <si>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</si>
  <si>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</si>
  <si>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</si>
  <si>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</si>
  <si>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</si>
  <si>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</si>
  <si>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</si>
  <si>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</si>
  <si>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</si>
  <si>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</si>
  <si>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</si>
  <si>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</si>
  <si>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</si>
  <si>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</si>
  <si>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</si>
  <si>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</si>
  <si>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</si>
  <si>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</si>
  <si>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</si>
  <si>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</si>
  <si>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</si>
  <si>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</si>
  <si>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</si>
  <si>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</si>
  <si>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</si>
  <si>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</si>
  <si>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</si>
  <si>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</si>
  <si>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</si>
  <si>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</si>
  <si>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</si>
  <si>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</si>
  <si>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</si>
  <si>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</si>
  <si>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</si>
  <si>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</si>
  <si>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</si>
  <si>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</si>
  <si>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</si>
  <si>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</si>
  <si>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</si>
  <si>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</si>
  <si>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</si>
  <si>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</si>
  <si>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</si>
  <si>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</si>
  <si>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</si>
  <si>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</si>
  <si>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</si>
  <si>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</si>
  <si>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</si>
  <si>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</si>
  <si>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</si>
  <si>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</si>
  <si>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</si>
  <si>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</si>
  <si>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</si>
  <si>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</si>
  <si>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</si>
  <si>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</si>
  <si>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</si>
  <si>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</si>
  <si>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</si>
  <si>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</si>
  <si>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</si>
  <si>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</si>
  <si>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</si>
  <si>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</si>
  <si>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</si>
  <si>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</si>
  <si>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</si>
  <si>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</si>
  <si>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</si>
  <si>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</si>
  <si>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</si>
  <si>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</si>
  <si>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</si>
  <si>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</si>
  <si>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</si>
  <si>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</si>
  <si>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</si>
  <si>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</si>
  <si>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</si>
  <si>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</si>
  <si>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</si>
  <si>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</si>
  <si>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</si>
  <si>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</si>
  <si>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</si>
  <si>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</si>
  <si>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</si>
  <si>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</si>
  <si>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</si>
  <si>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</si>
  <si>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</si>
  <si>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</si>
  <si>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</si>
  <si>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</si>
  <si>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</si>
  <si>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</si>
  <si>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</si>
  <si>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</si>
  <si>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</si>
  <si>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</si>
  <si>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</si>
  <si>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</si>
  <si>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</si>
  <si>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</si>
  <si>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</si>
  <si>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</si>
  <si>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</si>
  <si>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</si>
  <si>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</si>
  <si>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</si>
  <si>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</si>
  <si>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</si>
  <si>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</si>
  <si>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</si>
  <si>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</si>
  <si>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</si>
  <si>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</si>
  <si>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</si>
  <si>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</si>
  <si>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</si>
  <si>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</si>
  <si>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</si>
  <si>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</si>
  <si>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</si>
  <si>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</si>
  <si>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+0,2%</t>
  </si>
  <si>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</si>
  <si>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</si>
  <si>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</si>
  <si>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Ile-de-France*</t>
  </si>
  <si>
    <t>Note de lecture :  49,9 % des 26 260 associations employeuses de la région ont moins de 3 salariés.</t>
  </si>
  <si>
    <t>Taux de chômage localisé (4ème trimestre 2020) en %</t>
  </si>
  <si>
    <t>INDICATEURS REGIONAUX SUR LA VIE ASSOCATIVE DE LA REGION Ile-de-France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</si>
</sst>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5"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
      <b/>
      <sz val="14"/>
      <color theme="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70">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7" fillId="2" borderId="0" xfId="0"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4" fillId="2" borderId="0" xfId="0" applyFont="1" applyFill="1" applyBorder="1" applyAlignment="1">
      <alignment horizontal="center" vertical="center"/>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0" fontId="4" fillId="2" borderId="0" xfId="0" applyFont="1" applyFill="1" applyBorder="1" applyAlignment="1">
      <alignment horizontal="center" vertic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165" fontId="7" fillId="2" borderId="0" xfId="0" applyNumberFormat="1" applyFont="1" applyFill="1" applyBorder="1"/>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2" fontId="6" fillId="2" borderId="26"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6" fillId="2" borderId="15" xfId="0" applyNumberFormat="1" applyFont="1" applyFill="1" applyBorder="1" applyAlignment="1">
      <alignment horizontal="center" vertical="center"/>
    </xf>
    <xf numFmtId="3" fontId="42" fillId="2" borderId="20" xfId="9"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43" fillId="2" borderId="38" xfId="7"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167" fontId="6" fillId="2" borderId="39" xfId="1"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7"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0" borderId="37" xfId="0" applyFont="1" applyBorder="1" applyAlignment="1"/>
    <xf numFmtId="0" fontId="4" fillId="2" borderId="0" xfId="0" applyFont="1" applyFill="1" applyBorder="1" applyAlignment="1">
      <alignment horizontal="center" vertical="center"/>
    </xf>
    <xf numFmtId="0" fontId="0" fillId="0" borderId="0" xfId="0"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2" borderId="34" xfId="0" applyFont="1" applyFill="1" applyBorder="1" applyAlignment="1">
      <alignment horizontal="right" indent="1"/>
    </xf>
    <xf numFmtId="0" fontId="12" fillId="2" borderId="0" xfId="0" applyFont="1" applyFill="1" applyAlignment="1"/>
    <xf numFmtId="0" fontId="0" fillId="2" borderId="0" xfId="0" applyFill="1"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0" borderId="0" xfId="0" applyFont="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xf numFmtId="0" fontId="15" fillId="2" borderId="0" xfId="0" applyFont="1" applyFill="1"/>
    <xf numFmtId="0" fontId="44" fillId="2" borderId="0" xfId="0" applyFont="1" applyFill="1"/>
    <xf numFmtId="0" fontId="9" fillId="2" borderId="36" xfId="0" applyFont="1" applyFill="1" applyBorder="1" applyAlignment="1"/>
    <xf numFmtId="0" fontId="9" fillId="2" borderId="37" xfId="0" applyFont="1" applyFill="1" applyBorder="1" applyAlignment="1"/>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0" t="s">
        <v>175</v>
      </c>
      <c r="D4" s="510"/>
      <c r="E4" s="510" t="s">
        <v>176</v>
      </c>
      <c r="F4" s="510"/>
      <c r="G4" s="510" t="s">
        <v>177</v>
      </c>
      <c r="H4" s="510"/>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17"/>
      <c r="B1" s="518"/>
      <c r="C1" s="518"/>
      <c r="D1" s="519"/>
      <c r="E1" s="308"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9"/>
      <c r="CD1" s="513"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4"/>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15" t="s">
        <v>651</v>
      </c>
      <c r="B103" s="516"/>
      <c r="C103" s="516"/>
      <c r="D103" s="516"/>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17"/>
      <c r="B1" s="518"/>
      <c r="C1" s="518"/>
      <c r="D1" s="519"/>
      <c r="E1" s="308"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9">
        <v>0</v>
      </c>
      <c r="CD1" s="513"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4"/>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15" t="s">
        <v>649</v>
      </c>
      <c r="B103" s="516"/>
      <c r="C103" s="516"/>
      <c r="D103" s="516"/>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c r="CD1" s="513"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15" t="s">
        <v>549</v>
      </c>
      <c r="B103" s="516"/>
      <c r="C103" s="516"/>
      <c r="D103" s="516"/>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c r="CD1" s="513"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15" t="s">
        <v>549</v>
      </c>
      <c r="B103" s="516"/>
      <c r="C103" s="516"/>
      <c r="D103" s="516"/>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9"/>
  <sheetViews>
    <sheetView tabSelected="1" zoomScale="85" zoomScaleNormal="85" workbookViewId="0">
      <selection activeCell="F7" sqref="F7"/>
    </sheetView>
  </sheetViews>
  <sheetFormatPr baseColWidth="10" defaultColWidth="11.42578125" defaultRowHeight="18.75" x14ac:dyDescent="0.3"/>
  <cols>
    <col min="1" max="1" width="2.28515625" style="4" customWidth="1"/>
    <col min="2" max="2" width="42.140625" style="21" customWidth="1"/>
    <col min="3" max="3" width="29.140625" style="21" customWidth="1"/>
    <col min="4" max="4" width="95" style="21" customWidth="1"/>
    <col min="5" max="6" width="11.42578125" style="4"/>
    <col min="7" max="7" width="16" style="4" customWidth="1"/>
    <col min="8" max="16384" width="11.42578125" style="4"/>
  </cols>
  <sheetData>
    <row r="1" spans="1:7" x14ac:dyDescent="0.3">
      <c r="A1" s="559" t="s">
        <v>675</v>
      </c>
      <c r="B1" s="558" t="str">
        <f>UPPER(A1)</f>
        <v>INDICATEURS REGIONAUX SUR LA VIE ASSOCATIVE DE LA REGION ILE-DE-FRANCE</v>
      </c>
      <c r="C1" s="30"/>
      <c r="D1" s="373"/>
    </row>
    <row r="2" spans="1:7" x14ac:dyDescent="0.3">
      <c r="B2" s="22"/>
    </row>
    <row r="3" spans="1:7" x14ac:dyDescent="0.3">
      <c r="B3" s="21" t="s">
        <v>2</v>
      </c>
      <c r="D3" s="50"/>
    </row>
    <row r="5" spans="1:7" ht="19.5" thickBot="1" x14ac:dyDescent="0.35"/>
    <row r="6" spans="1:7" ht="19.5" thickBot="1" x14ac:dyDescent="0.35">
      <c r="B6" s="23" t="s">
        <v>76</v>
      </c>
      <c r="C6" s="24" t="s">
        <v>1</v>
      </c>
      <c r="D6" s="25" t="s">
        <v>9</v>
      </c>
    </row>
    <row r="7" spans="1:7" s="5" customFormat="1" ht="31.5" customHeight="1" thickBot="1" x14ac:dyDescent="0.3">
      <c r="B7" s="63" t="s">
        <v>51</v>
      </c>
      <c r="C7" s="61">
        <v>1</v>
      </c>
      <c r="D7" s="62" t="s">
        <v>25</v>
      </c>
    </row>
    <row r="8" spans="1:7" s="5" customFormat="1" ht="24.75" customHeight="1" x14ac:dyDescent="0.25">
      <c r="B8" s="49" t="s">
        <v>52</v>
      </c>
      <c r="C8" s="26" t="s">
        <v>4</v>
      </c>
      <c r="D8" s="27" t="s">
        <v>658</v>
      </c>
    </row>
    <row r="9" spans="1:7" s="5" customFormat="1" ht="31.5" customHeight="1" x14ac:dyDescent="0.3">
      <c r="B9" s="28"/>
      <c r="C9" s="31" t="s">
        <v>50</v>
      </c>
      <c r="D9" s="29" t="s">
        <v>85</v>
      </c>
      <c r="F9"/>
    </row>
    <row r="10" spans="1:7" s="5" customFormat="1" ht="31.5" customHeight="1" thickBot="1" x14ac:dyDescent="0.35">
      <c r="B10" s="28"/>
      <c r="C10" s="31" t="s">
        <v>5</v>
      </c>
      <c r="D10" s="29" t="s">
        <v>74</v>
      </c>
    </row>
    <row r="11" spans="1:7" s="5" customFormat="1" ht="31.5" customHeight="1" thickBot="1" x14ac:dyDescent="0.3">
      <c r="B11" s="63" t="s">
        <v>61</v>
      </c>
      <c r="C11" s="64">
        <v>3</v>
      </c>
      <c r="D11" s="65" t="s">
        <v>58</v>
      </c>
    </row>
    <row r="12" spans="1:7" s="5" customFormat="1" ht="31.5" customHeight="1" x14ac:dyDescent="0.3">
      <c r="B12" s="28" t="s">
        <v>60</v>
      </c>
      <c r="C12" s="31" t="s">
        <v>6</v>
      </c>
      <c r="D12" s="76" t="s">
        <v>75</v>
      </c>
    </row>
    <row r="13" spans="1:7" s="5" customFormat="1" ht="31.5" customHeight="1" x14ac:dyDescent="0.3">
      <c r="B13" s="48"/>
      <c r="C13" s="52" t="s">
        <v>7</v>
      </c>
      <c r="D13" s="77" t="s">
        <v>69</v>
      </c>
    </row>
    <row r="14" spans="1:7" s="5" customFormat="1" ht="31.5" customHeight="1" x14ac:dyDescent="0.3">
      <c r="B14" s="48"/>
      <c r="C14" s="18" t="s">
        <v>8</v>
      </c>
      <c r="D14" s="77" t="s">
        <v>101</v>
      </c>
      <c r="G14" s="75"/>
    </row>
    <row r="15" spans="1:7" s="5" customFormat="1" ht="31.5" customHeight="1" thickBot="1" x14ac:dyDescent="0.35">
      <c r="B15" s="58"/>
      <c r="C15" s="59" t="s">
        <v>70</v>
      </c>
      <c r="D15" s="78" t="s">
        <v>98</v>
      </c>
      <c r="G15" s="75"/>
    </row>
    <row r="16" spans="1:7" s="5" customFormat="1" ht="31.5" customHeight="1" x14ac:dyDescent="0.3">
      <c r="B16" s="60"/>
      <c r="C16" s="51"/>
      <c r="D16" s="51"/>
    </row>
    <row r="17" spans="2:4" s="5" customFormat="1" ht="31.5" customHeight="1" x14ac:dyDescent="0.3">
      <c r="B17" s="51"/>
      <c r="C17" s="51"/>
      <c r="D17" s="51"/>
    </row>
    <row r="18" spans="2:4" s="5" customFormat="1" ht="31.5" customHeight="1" x14ac:dyDescent="0.3">
      <c r="B18" s="51"/>
      <c r="C18" s="51"/>
      <c r="D18" s="51"/>
    </row>
    <row r="19" spans="2:4" s="5" customFormat="1" ht="31.5" customHeight="1" x14ac:dyDescent="0.3">
      <c r="B19" s="51"/>
      <c r="C19" s="51"/>
      <c r="D19" s="51"/>
    </row>
    <row r="20" spans="2:4" s="5" customFormat="1" ht="31.5" customHeight="1" x14ac:dyDescent="0.3">
      <c r="B20" s="51"/>
      <c r="C20" s="51"/>
      <c r="D20" s="51"/>
    </row>
    <row r="21" spans="2:4" s="5" customFormat="1" ht="31.5" customHeight="1" x14ac:dyDescent="0.3">
      <c r="B21" s="51"/>
      <c r="C21" s="51"/>
      <c r="D21" s="51"/>
    </row>
    <row r="22" spans="2:4" s="5" customFormat="1" ht="31.5" customHeight="1" x14ac:dyDescent="0.3">
      <c r="B22" s="51"/>
      <c r="C22" s="51"/>
      <c r="D22" s="51"/>
    </row>
    <row r="23" spans="2:4" s="5" customFormat="1" ht="31.5" customHeight="1" x14ac:dyDescent="0.3">
      <c r="B23" s="51"/>
      <c r="C23" s="51"/>
      <c r="D23" s="51"/>
    </row>
    <row r="24" spans="2:4" s="5" customFormat="1" ht="31.5" customHeight="1" x14ac:dyDescent="0.3">
      <c r="B24" s="51"/>
      <c r="C24" s="51"/>
      <c r="D24" s="51"/>
    </row>
    <row r="25" spans="2:4" s="5" customFormat="1" ht="31.5" customHeight="1" x14ac:dyDescent="0.3">
      <c r="B25" s="51"/>
      <c r="C25" s="51"/>
      <c r="D25" s="51"/>
    </row>
    <row r="26" spans="2:4" s="5" customFormat="1" ht="31.5" customHeight="1" x14ac:dyDescent="0.3">
      <c r="B26" s="51"/>
      <c r="C26" s="51"/>
      <c r="D26" s="51"/>
    </row>
    <row r="27" spans="2:4" s="5" customFormat="1" x14ac:dyDescent="0.3">
      <c r="B27" s="51"/>
      <c r="C27" s="51"/>
      <c r="D27" s="51"/>
    </row>
    <row r="28" spans="2:4" s="5" customFormat="1" x14ac:dyDescent="0.3">
      <c r="B28" s="51"/>
      <c r="C28" s="51"/>
      <c r="D28" s="51"/>
    </row>
    <row r="29" spans="2:4" s="5" customFormat="1" x14ac:dyDescent="0.3">
      <c r="B29" s="51"/>
      <c r="C29" s="51"/>
      <c r="D29" s="51"/>
    </row>
    <row r="30" spans="2:4" s="5" customFormat="1" x14ac:dyDescent="0.3">
      <c r="B30" s="51"/>
      <c r="C30" s="51"/>
      <c r="D30" s="51"/>
    </row>
    <row r="31" spans="2:4" s="5" customFormat="1" x14ac:dyDescent="0.3">
      <c r="B31" s="51"/>
      <c r="C31" s="51"/>
      <c r="D31" s="51"/>
    </row>
    <row r="32" spans="2:4" s="5" customFormat="1" x14ac:dyDescent="0.3">
      <c r="B32" s="51"/>
      <c r="C32" s="51"/>
      <c r="D32" s="51"/>
    </row>
    <row r="33" spans="2:4" s="5" customFormat="1" x14ac:dyDescent="0.3">
      <c r="B33" s="51"/>
      <c r="C33" s="51"/>
      <c r="D33" s="51"/>
    </row>
    <row r="34" spans="2:4" s="5" customFormat="1" x14ac:dyDescent="0.3">
      <c r="B34" s="51"/>
      <c r="C34" s="51"/>
      <c r="D34" s="51"/>
    </row>
    <row r="35" spans="2:4" s="5" customFormat="1" x14ac:dyDescent="0.3">
      <c r="B35" s="51"/>
      <c r="C35" s="51"/>
      <c r="D35" s="51"/>
    </row>
    <row r="36" spans="2:4" s="5" customFormat="1" x14ac:dyDescent="0.3">
      <c r="B36" s="51"/>
      <c r="C36" s="51"/>
      <c r="D36" s="51"/>
    </row>
    <row r="37" spans="2:4" s="5" customFormat="1" x14ac:dyDescent="0.3">
      <c r="B37" s="51"/>
      <c r="C37" s="51"/>
      <c r="D37" s="51"/>
    </row>
    <row r="38" spans="2:4" s="5" customFormat="1" x14ac:dyDescent="0.3">
      <c r="B38" s="51"/>
      <c r="C38" s="51"/>
      <c r="D38" s="51"/>
    </row>
    <row r="39" spans="2:4" s="5" customFormat="1" x14ac:dyDescent="0.3">
      <c r="B39" s="51"/>
      <c r="C39" s="51"/>
      <c r="D39" s="51"/>
    </row>
    <row r="40" spans="2:4" s="5" customFormat="1" x14ac:dyDescent="0.3">
      <c r="B40" s="51"/>
      <c r="C40" s="51"/>
      <c r="D40" s="51"/>
    </row>
    <row r="41" spans="2:4" s="5" customFormat="1" x14ac:dyDescent="0.3">
      <c r="B41" s="51"/>
      <c r="C41" s="51"/>
      <c r="D41" s="51"/>
    </row>
    <row r="42" spans="2:4" s="5" customFormat="1" x14ac:dyDescent="0.3">
      <c r="B42" s="51"/>
      <c r="C42" s="51"/>
      <c r="D42" s="51"/>
    </row>
    <row r="43" spans="2:4" s="5" customFormat="1" x14ac:dyDescent="0.3">
      <c r="B43" s="51"/>
      <c r="C43" s="51"/>
      <c r="D43" s="51"/>
    </row>
    <row r="44" spans="2:4" s="5" customFormat="1" x14ac:dyDescent="0.3">
      <c r="B44" s="51"/>
      <c r="C44" s="51"/>
      <c r="D44" s="51"/>
    </row>
    <row r="45" spans="2:4" s="5" customFormat="1" x14ac:dyDescent="0.3">
      <c r="B45" s="51"/>
      <c r="C45" s="51"/>
      <c r="D45" s="51"/>
    </row>
    <row r="46" spans="2:4" s="5" customFormat="1" x14ac:dyDescent="0.3">
      <c r="B46" s="51"/>
      <c r="C46" s="51"/>
      <c r="D46" s="51"/>
    </row>
    <row r="47" spans="2:4" s="5" customFormat="1" x14ac:dyDescent="0.3">
      <c r="B47" s="51"/>
      <c r="C47" s="51"/>
      <c r="D47" s="51"/>
    </row>
    <row r="48" spans="2:4" s="5" customFormat="1" x14ac:dyDescent="0.3">
      <c r="B48" s="51"/>
      <c r="C48" s="51"/>
      <c r="D48" s="51"/>
    </row>
    <row r="49" spans="2:4" s="5" customFormat="1" x14ac:dyDescent="0.3">
      <c r="B49" s="51"/>
      <c r="C49" s="51"/>
      <c r="D49" s="51"/>
    </row>
    <row r="50" spans="2:4" s="5" customFormat="1" x14ac:dyDescent="0.3">
      <c r="B50" s="51"/>
      <c r="C50" s="51"/>
      <c r="D50" s="51"/>
    </row>
    <row r="51" spans="2:4" s="5" customFormat="1" x14ac:dyDescent="0.3">
      <c r="B51" s="51"/>
      <c r="C51" s="51"/>
      <c r="D51" s="51"/>
    </row>
    <row r="52" spans="2:4" s="5" customFormat="1" x14ac:dyDescent="0.3">
      <c r="B52" s="51"/>
      <c r="C52" s="51"/>
      <c r="D52" s="51"/>
    </row>
    <row r="53" spans="2:4" s="5" customFormat="1" x14ac:dyDescent="0.3">
      <c r="B53" s="51"/>
      <c r="C53" s="51"/>
      <c r="D53" s="51"/>
    </row>
    <row r="54" spans="2:4" s="5" customFormat="1" x14ac:dyDescent="0.3">
      <c r="B54" s="51"/>
      <c r="C54" s="51"/>
      <c r="D54" s="51"/>
    </row>
    <row r="55" spans="2:4" s="5" customFormat="1" x14ac:dyDescent="0.3">
      <c r="B55" s="51"/>
      <c r="C55" s="51"/>
      <c r="D55" s="51"/>
    </row>
    <row r="56" spans="2:4" s="5" customFormat="1" x14ac:dyDescent="0.3">
      <c r="B56" s="51"/>
      <c r="C56" s="51"/>
      <c r="D56" s="51"/>
    </row>
    <row r="57" spans="2:4" s="5" customFormat="1" x14ac:dyDescent="0.3">
      <c r="B57" s="51"/>
      <c r="C57" s="51"/>
      <c r="D57" s="51"/>
    </row>
    <row r="58" spans="2:4" s="5" customFormat="1" x14ac:dyDescent="0.3">
      <c r="B58" s="51"/>
      <c r="C58" s="51"/>
      <c r="D58" s="51"/>
    </row>
    <row r="59" spans="2:4" s="5" customFormat="1" x14ac:dyDescent="0.3">
      <c r="B59" s="51"/>
      <c r="C59" s="51"/>
      <c r="D59" s="51"/>
    </row>
    <row r="60" spans="2:4" s="5" customFormat="1" x14ac:dyDescent="0.3">
      <c r="B60" s="51"/>
      <c r="C60" s="51"/>
      <c r="D60" s="51"/>
    </row>
    <row r="61" spans="2:4" s="5" customFormat="1" x14ac:dyDescent="0.3">
      <c r="B61" s="51"/>
      <c r="C61" s="51"/>
      <c r="D61" s="51"/>
    </row>
    <row r="62" spans="2:4" s="5" customFormat="1" x14ac:dyDescent="0.3">
      <c r="B62" s="51"/>
      <c r="C62" s="51"/>
      <c r="D62" s="51"/>
    </row>
    <row r="63" spans="2:4" s="5" customFormat="1" x14ac:dyDescent="0.3">
      <c r="B63" s="51"/>
      <c r="C63" s="51"/>
      <c r="D63" s="51"/>
    </row>
    <row r="64" spans="2:4" s="5" customFormat="1" x14ac:dyDescent="0.3">
      <c r="B64" s="51"/>
      <c r="C64" s="51"/>
      <c r="D64" s="51"/>
    </row>
    <row r="65" spans="2:4" s="5" customFormat="1" x14ac:dyDescent="0.3">
      <c r="B65" s="51"/>
      <c r="C65" s="51"/>
      <c r="D65" s="51"/>
    </row>
    <row r="66" spans="2:4" s="5" customFormat="1" x14ac:dyDescent="0.3">
      <c r="B66" s="51"/>
      <c r="C66" s="51"/>
      <c r="D66" s="51"/>
    </row>
    <row r="67" spans="2:4" s="5" customFormat="1" x14ac:dyDescent="0.3">
      <c r="B67" s="51"/>
      <c r="C67" s="51"/>
      <c r="D67" s="51"/>
    </row>
    <row r="68" spans="2:4" s="5" customFormat="1" x14ac:dyDescent="0.3">
      <c r="B68" s="51"/>
      <c r="C68" s="51"/>
      <c r="D68" s="51"/>
    </row>
    <row r="69" spans="2:4" s="5" customFormat="1" x14ac:dyDescent="0.3">
      <c r="B69" s="51"/>
      <c r="C69" s="51"/>
      <c r="D69" s="51"/>
    </row>
    <row r="70" spans="2:4" s="5" customFormat="1" x14ac:dyDescent="0.3">
      <c r="B70" s="51"/>
      <c r="C70" s="51"/>
      <c r="D70" s="51"/>
    </row>
    <row r="71" spans="2:4" s="5" customFormat="1" x14ac:dyDescent="0.3">
      <c r="B71" s="51"/>
      <c r="C71" s="51"/>
      <c r="D71" s="51"/>
    </row>
    <row r="72" spans="2:4" s="5" customFormat="1" x14ac:dyDescent="0.3">
      <c r="B72" s="51"/>
      <c r="C72" s="51"/>
      <c r="D72" s="51"/>
    </row>
    <row r="73" spans="2:4" s="5" customFormat="1" x14ac:dyDescent="0.3">
      <c r="B73" s="51"/>
      <c r="C73" s="51"/>
      <c r="D73" s="51"/>
    </row>
    <row r="74" spans="2:4" s="5" customFormat="1" x14ac:dyDescent="0.3">
      <c r="B74" s="51"/>
      <c r="C74" s="51"/>
      <c r="D74" s="51"/>
    </row>
    <row r="75" spans="2:4" s="5" customFormat="1" x14ac:dyDescent="0.3">
      <c r="B75" s="51"/>
      <c r="C75" s="51"/>
      <c r="D75" s="51"/>
    </row>
    <row r="76" spans="2:4" s="5" customFormat="1" x14ac:dyDescent="0.3">
      <c r="B76" s="51"/>
      <c r="C76" s="51"/>
      <c r="D76" s="51"/>
    </row>
    <row r="77" spans="2:4" s="5" customFormat="1" x14ac:dyDescent="0.3">
      <c r="B77" s="51"/>
      <c r="C77" s="51"/>
      <c r="D77" s="51"/>
    </row>
    <row r="78" spans="2:4" s="5" customFormat="1" x14ac:dyDescent="0.3">
      <c r="B78" s="51"/>
      <c r="C78" s="51"/>
      <c r="D78" s="51"/>
    </row>
    <row r="79" spans="2:4" s="5" customFormat="1" x14ac:dyDescent="0.3">
      <c r="B79" s="51"/>
      <c r="C79" s="51"/>
      <c r="D79" s="51"/>
    </row>
    <row r="80" spans="2:4" s="5" customFormat="1" x14ac:dyDescent="0.3">
      <c r="B80" s="51"/>
      <c r="C80" s="51"/>
      <c r="D80" s="51"/>
    </row>
    <row r="81" spans="2:4" s="5" customFormat="1" x14ac:dyDescent="0.3">
      <c r="B81" s="51"/>
      <c r="C81" s="51"/>
      <c r="D81" s="51"/>
    </row>
    <row r="82" spans="2:4" s="5" customFormat="1" x14ac:dyDescent="0.3">
      <c r="B82" s="51"/>
      <c r="C82" s="51"/>
      <c r="D82" s="51"/>
    </row>
    <row r="83" spans="2:4" s="5" customFormat="1" x14ac:dyDescent="0.3">
      <c r="B83" s="51"/>
      <c r="C83" s="51"/>
      <c r="D83" s="51"/>
    </row>
    <row r="84" spans="2:4" s="5" customFormat="1" x14ac:dyDescent="0.3">
      <c r="B84" s="51"/>
      <c r="C84" s="51"/>
      <c r="D84" s="51"/>
    </row>
    <row r="85" spans="2:4" s="5" customFormat="1" x14ac:dyDescent="0.3">
      <c r="B85" s="51"/>
      <c r="C85" s="51"/>
      <c r="D85" s="51"/>
    </row>
    <row r="86" spans="2:4" s="5" customFormat="1" x14ac:dyDescent="0.3">
      <c r="B86" s="51"/>
      <c r="C86" s="51"/>
      <c r="D86" s="51"/>
    </row>
    <row r="87" spans="2:4" s="5" customFormat="1" x14ac:dyDescent="0.3">
      <c r="B87" s="51"/>
      <c r="C87" s="51"/>
      <c r="D87" s="51"/>
    </row>
    <row r="88" spans="2:4" s="5" customFormat="1" x14ac:dyDescent="0.3">
      <c r="B88" s="51"/>
      <c r="C88" s="51"/>
      <c r="D88" s="51"/>
    </row>
    <row r="89" spans="2:4" s="5" customFormat="1" x14ac:dyDescent="0.3">
      <c r="B89" s="51"/>
      <c r="C89" s="51"/>
      <c r="D89" s="51"/>
    </row>
    <row r="90" spans="2:4" s="5" customFormat="1" x14ac:dyDescent="0.3">
      <c r="B90" s="51"/>
      <c r="C90" s="51"/>
      <c r="D90" s="51"/>
    </row>
    <row r="91" spans="2:4" s="5" customFormat="1" x14ac:dyDescent="0.3">
      <c r="B91" s="51"/>
      <c r="C91" s="51"/>
      <c r="D91" s="51"/>
    </row>
    <row r="92" spans="2:4" s="5" customFormat="1" x14ac:dyDescent="0.3">
      <c r="B92" s="51"/>
      <c r="C92" s="51"/>
      <c r="D92" s="51"/>
    </row>
    <row r="93" spans="2:4" s="5" customFormat="1" x14ac:dyDescent="0.3">
      <c r="B93" s="51"/>
      <c r="C93" s="51"/>
      <c r="D93" s="51"/>
    </row>
    <row r="94" spans="2:4" s="5" customFormat="1" x14ac:dyDescent="0.3">
      <c r="B94" s="51"/>
      <c r="C94" s="51"/>
      <c r="D94" s="51"/>
    </row>
    <row r="95" spans="2:4" s="5" customFormat="1" x14ac:dyDescent="0.3">
      <c r="B95" s="51"/>
      <c r="C95" s="51"/>
      <c r="D95" s="51"/>
    </row>
    <row r="96" spans="2:4" s="5" customFormat="1" x14ac:dyDescent="0.3">
      <c r="B96" s="51"/>
      <c r="C96" s="51"/>
      <c r="D96" s="51"/>
    </row>
    <row r="97" spans="2:4" s="5" customFormat="1" x14ac:dyDescent="0.3">
      <c r="B97" s="51"/>
      <c r="C97" s="51"/>
      <c r="D97" s="51"/>
    </row>
    <row r="98" spans="2:4" s="5" customFormat="1" x14ac:dyDescent="0.3">
      <c r="B98" s="51"/>
      <c r="C98" s="51"/>
      <c r="D98" s="51"/>
    </row>
    <row r="99" spans="2:4" s="5" customFormat="1" x14ac:dyDescent="0.3">
      <c r="B99" s="51"/>
      <c r="C99" s="51"/>
      <c r="D99" s="51"/>
    </row>
    <row r="100" spans="2:4" s="5" customFormat="1" x14ac:dyDescent="0.3">
      <c r="B100" s="51"/>
      <c r="C100" s="51"/>
      <c r="D100" s="51"/>
    </row>
    <row r="101" spans="2:4" s="5" customFormat="1" x14ac:dyDescent="0.3">
      <c r="B101" s="51"/>
      <c r="C101" s="51"/>
      <c r="D101" s="51"/>
    </row>
    <row r="102" spans="2:4" s="5" customFormat="1" x14ac:dyDescent="0.3">
      <c r="B102" s="51"/>
      <c r="C102" s="51"/>
      <c r="D102" s="51"/>
    </row>
    <row r="103" spans="2:4" s="5" customFormat="1" x14ac:dyDescent="0.3">
      <c r="B103" s="51"/>
      <c r="C103" s="51"/>
      <c r="D103" s="51"/>
    </row>
    <row r="104" spans="2:4" s="5" customFormat="1" x14ac:dyDescent="0.3">
      <c r="B104" s="51"/>
      <c r="C104" s="51"/>
      <c r="D104" s="51"/>
    </row>
    <row r="105" spans="2:4" s="5" customFormat="1" x14ac:dyDescent="0.3">
      <c r="B105" s="51"/>
      <c r="C105" s="51"/>
      <c r="D105" s="51"/>
    </row>
    <row r="106" spans="2:4" s="5" customFormat="1" x14ac:dyDescent="0.3">
      <c r="B106" s="51"/>
      <c r="C106" s="51"/>
      <c r="D106" s="51"/>
    </row>
    <row r="107" spans="2:4" s="5" customFormat="1" x14ac:dyDescent="0.3">
      <c r="B107" s="51"/>
      <c r="C107" s="51"/>
      <c r="D107" s="51"/>
    </row>
    <row r="108" spans="2:4" s="5" customFormat="1" x14ac:dyDescent="0.3">
      <c r="B108" s="51"/>
      <c r="C108" s="51"/>
      <c r="D108" s="51"/>
    </row>
    <row r="109" spans="2:4" s="5" customFormat="1" x14ac:dyDescent="0.3">
      <c r="B109" s="51"/>
      <c r="C109" s="51"/>
      <c r="D109" s="51"/>
    </row>
    <row r="110" spans="2:4" s="5" customFormat="1" x14ac:dyDescent="0.3">
      <c r="B110" s="51"/>
      <c r="C110" s="51"/>
      <c r="D110" s="51"/>
    </row>
    <row r="111" spans="2:4" s="5" customFormat="1" x14ac:dyDescent="0.3">
      <c r="B111" s="51"/>
      <c r="C111" s="51"/>
      <c r="D111" s="51"/>
    </row>
    <row r="112" spans="2:4" s="5" customFormat="1" x14ac:dyDescent="0.3">
      <c r="B112" s="51"/>
      <c r="C112" s="51"/>
      <c r="D112" s="51"/>
    </row>
    <row r="113" spans="2:4" s="5" customFormat="1" x14ac:dyDescent="0.3">
      <c r="B113" s="51"/>
      <c r="C113" s="51"/>
      <c r="D113" s="51"/>
    </row>
    <row r="114" spans="2:4" s="5" customFormat="1" x14ac:dyDescent="0.3">
      <c r="B114" s="51"/>
      <c r="C114" s="51"/>
      <c r="D114" s="51"/>
    </row>
    <row r="115" spans="2:4" s="5" customFormat="1" x14ac:dyDescent="0.3">
      <c r="B115" s="51"/>
      <c r="C115" s="51"/>
      <c r="D115" s="51"/>
    </row>
    <row r="116" spans="2:4" s="5" customFormat="1" x14ac:dyDescent="0.3">
      <c r="B116" s="51"/>
      <c r="C116" s="51"/>
      <c r="D116" s="51"/>
    </row>
    <row r="117" spans="2:4" s="5" customFormat="1" x14ac:dyDescent="0.3">
      <c r="B117" s="51"/>
      <c r="C117" s="51"/>
      <c r="D117" s="51"/>
    </row>
    <row r="118" spans="2:4" s="5" customFormat="1" x14ac:dyDescent="0.3">
      <c r="B118" s="51"/>
      <c r="C118" s="51"/>
      <c r="D118" s="51"/>
    </row>
    <row r="119" spans="2:4" s="5" customFormat="1" x14ac:dyDescent="0.3">
      <c r="B119" s="51"/>
      <c r="C119" s="51"/>
      <c r="D119" s="51"/>
    </row>
    <row r="120" spans="2:4" s="5" customFormat="1" x14ac:dyDescent="0.3">
      <c r="B120" s="51"/>
      <c r="C120" s="51"/>
      <c r="D120" s="51"/>
    </row>
    <row r="121" spans="2:4" s="5" customFormat="1" x14ac:dyDescent="0.3">
      <c r="B121" s="51"/>
      <c r="C121" s="51"/>
      <c r="D121" s="51"/>
    </row>
    <row r="122" spans="2:4" s="5" customFormat="1" x14ac:dyDescent="0.3">
      <c r="B122" s="51"/>
      <c r="C122" s="51"/>
      <c r="D122" s="51"/>
    </row>
    <row r="123" spans="2:4" s="5" customFormat="1" x14ac:dyDescent="0.3">
      <c r="B123" s="51"/>
      <c r="C123" s="51"/>
      <c r="D123" s="51"/>
    </row>
    <row r="124" spans="2:4" s="5" customFormat="1" x14ac:dyDescent="0.3">
      <c r="B124" s="51"/>
      <c r="C124" s="51"/>
      <c r="D124" s="51"/>
    </row>
    <row r="125" spans="2:4" s="5" customFormat="1" x14ac:dyDescent="0.3">
      <c r="B125" s="51"/>
      <c r="C125" s="51"/>
      <c r="D125" s="51"/>
    </row>
    <row r="126" spans="2:4" s="5" customFormat="1" x14ac:dyDescent="0.3">
      <c r="B126" s="51"/>
      <c r="C126" s="51"/>
      <c r="D126" s="51"/>
    </row>
    <row r="127" spans="2:4" s="5" customFormat="1" x14ac:dyDescent="0.3">
      <c r="B127" s="51"/>
      <c r="C127" s="51"/>
      <c r="D127" s="51"/>
    </row>
    <row r="128" spans="2:4" s="5" customFormat="1" x14ac:dyDescent="0.3">
      <c r="B128" s="51"/>
      <c r="C128" s="51"/>
      <c r="D128" s="51"/>
    </row>
    <row r="129" spans="2:4" s="5" customFormat="1" x14ac:dyDescent="0.3">
      <c r="B129" s="51"/>
      <c r="C129" s="51"/>
      <c r="D129" s="51"/>
    </row>
    <row r="130" spans="2:4" s="5" customFormat="1" x14ac:dyDescent="0.3">
      <c r="B130" s="51"/>
      <c r="C130" s="51"/>
      <c r="D130" s="51"/>
    </row>
    <row r="131" spans="2:4" s="5" customFormat="1" x14ac:dyDescent="0.3">
      <c r="B131" s="51"/>
      <c r="C131" s="51"/>
      <c r="D131" s="51"/>
    </row>
    <row r="132" spans="2:4" s="5" customFormat="1" x14ac:dyDescent="0.3">
      <c r="B132" s="51"/>
      <c r="C132" s="51"/>
      <c r="D132" s="51"/>
    </row>
    <row r="133" spans="2:4" s="5" customFormat="1" x14ac:dyDescent="0.3">
      <c r="B133" s="51"/>
      <c r="C133" s="51"/>
      <c r="D133" s="51"/>
    </row>
    <row r="134" spans="2:4" s="5" customFormat="1" x14ac:dyDescent="0.3">
      <c r="B134" s="51"/>
      <c r="C134" s="51"/>
      <c r="D134" s="51"/>
    </row>
    <row r="135" spans="2:4" s="5" customFormat="1" x14ac:dyDescent="0.3">
      <c r="B135" s="51"/>
      <c r="C135" s="51"/>
      <c r="D135" s="51"/>
    </row>
    <row r="136" spans="2:4" s="5" customFormat="1" x14ac:dyDescent="0.3">
      <c r="B136" s="51"/>
      <c r="C136" s="51"/>
      <c r="D136" s="51"/>
    </row>
    <row r="137" spans="2:4" s="5" customFormat="1" x14ac:dyDescent="0.3">
      <c r="B137" s="51"/>
      <c r="C137" s="51"/>
      <c r="D137" s="51"/>
    </row>
    <row r="138" spans="2:4" s="5" customFormat="1" x14ac:dyDescent="0.3">
      <c r="B138" s="51"/>
      <c r="C138" s="51"/>
      <c r="D138" s="51"/>
    </row>
    <row r="139" spans="2:4" s="5" customFormat="1" x14ac:dyDescent="0.3">
      <c r="B139" s="51"/>
      <c r="C139" s="51"/>
      <c r="D139" s="51"/>
    </row>
    <row r="140" spans="2:4" s="5" customFormat="1" x14ac:dyDescent="0.3">
      <c r="B140" s="51"/>
      <c r="C140" s="51"/>
      <c r="D140" s="51"/>
    </row>
    <row r="141" spans="2:4" s="5" customFormat="1" x14ac:dyDescent="0.3">
      <c r="B141" s="51"/>
      <c r="C141" s="51"/>
      <c r="D141" s="51"/>
    </row>
    <row r="142" spans="2:4" s="5" customFormat="1" x14ac:dyDescent="0.3">
      <c r="B142" s="51"/>
      <c r="C142" s="51"/>
      <c r="D142" s="51"/>
    </row>
    <row r="143" spans="2:4" s="5" customFormat="1" x14ac:dyDescent="0.3">
      <c r="B143" s="51"/>
      <c r="C143" s="51"/>
      <c r="D143" s="51"/>
    </row>
    <row r="144" spans="2:4" s="5" customFormat="1" x14ac:dyDescent="0.3">
      <c r="B144" s="51"/>
      <c r="C144" s="51"/>
      <c r="D144" s="51"/>
    </row>
    <row r="145" spans="2:4" s="5" customFormat="1" x14ac:dyDescent="0.3">
      <c r="B145" s="51"/>
      <c r="C145" s="51"/>
      <c r="D145" s="51"/>
    </row>
    <row r="146" spans="2:4" s="5" customFormat="1" x14ac:dyDescent="0.3">
      <c r="B146" s="51"/>
      <c r="C146" s="51"/>
      <c r="D146" s="51"/>
    </row>
    <row r="147" spans="2:4" s="5" customFormat="1" x14ac:dyDescent="0.3">
      <c r="B147" s="51"/>
      <c r="C147" s="51"/>
      <c r="D147" s="51"/>
    </row>
    <row r="148" spans="2:4" s="5" customFormat="1" x14ac:dyDescent="0.3">
      <c r="B148" s="51"/>
      <c r="C148" s="51"/>
      <c r="D148" s="51"/>
    </row>
    <row r="149" spans="2:4" s="5" customFormat="1" x14ac:dyDescent="0.3">
      <c r="B149" s="51"/>
      <c r="C149" s="51"/>
      <c r="D149" s="51"/>
    </row>
  </sheetData>
  <dataValidations count="1">
    <dataValidation type="list" allowBlank="1" showInputMessage="1" showErrorMessage="1" sqref="F9">
      <formula1>$A$1:$R$1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B26" sqref="B26"/>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6" t="s">
        <v>3</v>
      </c>
      <c r="C1" s="537"/>
      <c r="D1" s="537"/>
      <c r="E1" s="537"/>
      <c r="F1" s="537"/>
      <c r="G1" s="537"/>
      <c r="H1" s="537"/>
    </row>
    <row r="2" spans="1:9" ht="12" customHeight="1" x14ac:dyDescent="0.3">
      <c r="A2" s="373"/>
    </row>
    <row r="3" spans="1:9" ht="19.5" thickBot="1" x14ac:dyDescent="0.35">
      <c r="A3" s="17" t="s">
        <v>37</v>
      </c>
      <c r="C3" s="395"/>
    </row>
    <row r="4" spans="1:9" s="368" customFormat="1" ht="57.75" customHeight="1" thickBot="1" x14ac:dyDescent="0.35">
      <c r="A4" s="9"/>
      <c r="B4" s="11"/>
      <c r="C4" s="436" t="s">
        <v>123</v>
      </c>
      <c r="D4" s="381" t="s">
        <v>13</v>
      </c>
      <c r="E4" s="382" t="s">
        <v>36</v>
      </c>
      <c r="F4" s="383" t="s">
        <v>99</v>
      </c>
      <c r="G4" s="384" t="s">
        <v>12</v>
      </c>
    </row>
    <row r="5" spans="1:9" s="368" customFormat="1" ht="16.5" thickBot="1" x14ac:dyDescent="0.3">
      <c r="A5" s="432"/>
      <c r="B5" s="380" t="s">
        <v>11</v>
      </c>
      <c r="C5" s="437"/>
      <c r="D5" s="437"/>
      <c r="E5" s="437"/>
      <c r="F5" s="437"/>
      <c r="G5" s="438"/>
      <c r="I5" s="370"/>
    </row>
    <row r="6" spans="1:9" s="370" customFormat="1" ht="15.75" x14ac:dyDescent="0.25">
      <c r="A6" s="11"/>
      <c r="B6" s="371" t="s">
        <v>96</v>
      </c>
      <c r="C6" s="439">
        <v>12012.3</v>
      </c>
      <c r="D6" s="427">
        <v>543939.9</v>
      </c>
      <c r="E6" s="440">
        <v>632733.9</v>
      </c>
      <c r="F6" s="503">
        <v>0.12815937937261082</v>
      </c>
      <c r="G6" s="378">
        <v>0.11017427705390843</v>
      </c>
      <c r="H6" s="12"/>
    </row>
    <row r="7" spans="1:9" s="370" customFormat="1" ht="15.75" x14ac:dyDescent="0.25">
      <c r="A7" s="11"/>
      <c r="B7" s="371" t="s">
        <v>81</v>
      </c>
      <c r="C7" s="439">
        <v>8</v>
      </c>
      <c r="D7" s="427">
        <v>96</v>
      </c>
      <c r="E7" s="441">
        <v>101</v>
      </c>
      <c r="F7" s="504">
        <v>0.125</v>
      </c>
      <c r="G7" s="378">
        <v>0.11881188118811881</v>
      </c>
    </row>
    <row r="8" spans="1:9" s="370" customFormat="1" ht="15.75" x14ac:dyDescent="0.25">
      <c r="A8" s="11"/>
      <c r="B8" s="371" t="s">
        <v>82</v>
      </c>
      <c r="C8" s="439">
        <v>155</v>
      </c>
      <c r="D8" s="427">
        <v>1995</v>
      </c>
      <c r="E8" s="441">
        <v>2106</v>
      </c>
      <c r="F8" s="504">
        <v>0.12130325814536341</v>
      </c>
      <c r="G8" s="378">
        <v>0.11490978157644824</v>
      </c>
    </row>
    <row r="9" spans="1:9" s="370" customFormat="1" ht="15.75" x14ac:dyDescent="0.25">
      <c r="A9" s="11"/>
      <c r="B9" s="371" t="s">
        <v>134</v>
      </c>
      <c r="C9" s="439">
        <v>1268</v>
      </c>
      <c r="D9" s="427">
        <v>34836</v>
      </c>
      <c r="E9" s="442">
        <v>34948</v>
      </c>
      <c r="F9" s="504">
        <v>0.11568492364220921</v>
      </c>
      <c r="G9" s="378">
        <v>0.11531418106901682</v>
      </c>
    </row>
    <row r="10" spans="1:9" s="370" customFormat="1" ht="19.5" thickBot="1" x14ac:dyDescent="0.35">
      <c r="A10" s="11"/>
      <c r="B10" s="371" t="s">
        <v>83</v>
      </c>
      <c r="C10" s="439">
        <v>1013.5</v>
      </c>
      <c r="D10" s="427">
        <v>118.8</v>
      </c>
      <c r="E10" s="441">
        <v>105.1</v>
      </c>
      <c r="F10" s="505"/>
      <c r="G10" s="379" t="s">
        <v>0</v>
      </c>
      <c r="I10" s="9"/>
    </row>
    <row r="11" spans="1:9" s="9" customFormat="1" ht="19.5" thickBot="1" x14ac:dyDescent="0.35">
      <c r="A11" s="433"/>
      <c r="B11" s="376" t="s">
        <v>49</v>
      </c>
      <c r="C11" s="443"/>
      <c r="D11" s="443"/>
      <c r="E11" s="443"/>
      <c r="F11" s="443"/>
      <c r="G11" s="444"/>
      <c r="I11" s="370"/>
    </row>
    <row r="12" spans="1:9" s="370" customFormat="1" ht="15.75" x14ac:dyDescent="0.25">
      <c r="A12" s="11"/>
      <c r="B12" s="388" t="s">
        <v>184</v>
      </c>
      <c r="C12" s="445">
        <v>12324261</v>
      </c>
      <c r="D12" s="426">
        <v>65235843</v>
      </c>
      <c r="E12" s="446">
        <v>67407241</v>
      </c>
      <c r="F12" s="389">
        <f>C12/D12</f>
        <v>0.18891855202974844</v>
      </c>
      <c r="G12" s="447">
        <f>C12/E12</f>
        <v>0.18283289476274514</v>
      </c>
    </row>
    <row r="13" spans="1:9" s="370" customFormat="1" ht="15.75" x14ac:dyDescent="0.25">
      <c r="A13" s="11"/>
      <c r="B13" s="369" t="s">
        <v>26</v>
      </c>
      <c r="C13" s="448">
        <v>3.0000000000000001E-3</v>
      </c>
      <c r="D13" s="449">
        <v>2E-3</v>
      </c>
      <c r="E13" s="450" t="s">
        <v>668</v>
      </c>
      <c r="F13" s="451" t="s">
        <v>0</v>
      </c>
      <c r="G13" s="347" t="s">
        <v>0</v>
      </c>
    </row>
    <row r="14" spans="1:9" s="370" customFormat="1" ht="17.25" customHeight="1" x14ac:dyDescent="0.25">
      <c r="A14" s="11"/>
      <c r="B14" s="369" t="s">
        <v>21</v>
      </c>
      <c r="C14" s="452"/>
      <c r="D14" s="453"/>
      <c r="E14" s="454"/>
      <c r="F14" s="348"/>
      <c r="G14" s="347"/>
    </row>
    <row r="15" spans="1:9" s="370" customFormat="1" ht="17.25" customHeight="1" x14ac:dyDescent="0.25">
      <c r="A15" s="11"/>
      <c r="B15" s="371" t="s">
        <v>16</v>
      </c>
      <c r="C15" s="455">
        <v>3156376</v>
      </c>
      <c r="D15" s="427">
        <v>15429442</v>
      </c>
      <c r="E15" s="428">
        <v>16124004</v>
      </c>
      <c r="F15" s="349">
        <f>C15/D15</f>
        <v>0.20456838296550192</v>
      </c>
      <c r="G15" s="350">
        <f>C15/E15</f>
        <v>0.19575633943033008</v>
      </c>
    </row>
    <row r="16" spans="1:9" s="370" customFormat="1" ht="17.25" customHeight="1" x14ac:dyDescent="0.25">
      <c r="A16" s="11"/>
      <c r="B16" s="371" t="s">
        <v>17</v>
      </c>
      <c r="C16" s="455">
        <v>3430205</v>
      </c>
      <c r="D16" s="427">
        <v>15309022</v>
      </c>
      <c r="E16" s="428">
        <v>15805698</v>
      </c>
      <c r="F16" s="349">
        <f t="shared" ref="F16:F19" si="0">C16/D16</f>
        <v>0.22406428052686841</v>
      </c>
      <c r="G16" s="350">
        <f t="shared" ref="G16:G19" si="1">C16/E16</f>
        <v>0.2170233165280015</v>
      </c>
    </row>
    <row r="17" spans="1:9" s="370" customFormat="1" ht="17.25" customHeight="1" x14ac:dyDescent="0.25">
      <c r="A17" s="11"/>
      <c r="B17" s="371" t="s">
        <v>18</v>
      </c>
      <c r="C17" s="455">
        <v>3205324</v>
      </c>
      <c r="D17" s="427">
        <v>16832586</v>
      </c>
      <c r="E17" s="428">
        <v>17386935</v>
      </c>
      <c r="F17" s="349">
        <f t="shared" si="0"/>
        <v>0.19042374118866823</v>
      </c>
      <c r="G17" s="350">
        <f t="shared" si="1"/>
        <v>0.18435244624771416</v>
      </c>
    </row>
    <row r="18" spans="1:9" s="370" customFormat="1" ht="15.75" x14ac:dyDescent="0.25">
      <c r="A18" s="11"/>
      <c r="B18" s="371" t="s">
        <v>19</v>
      </c>
      <c r="C18" s="455">
        <v>1677536</v>
      </c>
      <c r="D18" s="427">
        <v>11383843</v>
      </c>
      <c r="E18" s="428">
        <v>11681036</v>
      </c>
      <c r="F18" s="349">
        <f t="shared" si="0"/>
        <v>0.14736113279144838</v>
      </c>
      <c r="G18" s="350">
        <f t="shared" si="1"/>
        <v>0.14361191935372855</v>
      </c>
    </row>
    <row r="19" spans="1:9" s="370" customFormat="1" ht="15.75" x14ac:dyDescent="0.25">
      <c r="A19" s="11"/>
      <c r="B19" s="371" t="s">
        <v>20</v>
      </c>
      <c r="C19" s="456">
        <v>854820</v>
      </c>
      <c r="D19" s="429">
        <v>6280950</v>
      </c>
      <c r="E19" s="428">
        <v>6409568</v>
      </c>
      <c r="F19" s="349">
        <f t="shared" si="0"/>
        <v>0.13609724643565066</v>
      </c>
      <c r="G19" s="350">
        <f t="shared" si="1"/>
        <v>0.13336624246751108</v>
      </c>
    </row>
    <row r="20" spans="1:9" s="370" customFormat="1" ht="15.75" x14ac:dyDescent="0.25">
      <c r="A20" s="11"/>
      <c r="B20" s="369" t="s">
        <v>15</v>
      </c>
      <c r="C20" s="452"/>
      <c r="D20" s="351"/>
      <c r="E20" s="352"/>
      <c r="F20" s="348"/>
      <c r="G20" s="347"/>
    </row>
    <row r="21" spans="1:9" s="370" customFormat="1" ht="15.75" x14ac:dyDescent="0.25">
      <c r="A21" s="11"/>
      <c r="B21" s="371" t="s">
        <v>16</v>
      </c>
      <c r="C21" s="457">
        <v>0.25611077207793637</v>
      </c>
      <c r="D21" s="353">
        <f>D15/$D$12</f>
        <v>0.23651786028119542</v>
      </c>
      <c r="E21" s="354">
        <f>E15/$E$12</f>
        <v>0.23920284765845853</v>
      </c>
      <c r="F21" s="355" t="s">
        <v>0</v>
      </c>
      <c r="G21" s="356" t="s">
        <v>0</v>
      </c>
    </row>
    <row r="22" spans="1:9" s="370" customFormat="1" ht="15.75" x14ac:dyDescent="0.25">
      <c r="A22" s="11"/>
      <c r="B22" s="371" t="s">
        <v>17</v>
      </c>
      <c r="C22" s="457">
        <v>0.27832946738145192</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7">
        <v>0.26008245037978345</v>
      </c>
      <c r="D23" s="353">
        <f t="shared" si="2"/>
        <v>0.25802664955214882</v>
      </c>
      <c r="E23" s="354">
        <f t="shared" si="3"/>
        <v>0.25793868347170595</v>
      </c>
      <c r="F23" s="355" t="s">
        <v>0</v>
      </c>
      <c r="G23" s="356" t="s">
        <v>0</v>
      </c>
    </row>
    <row r="24" spans="1:9" s="370" customFormat="1" ht="15.75" x14ac:dyDescent="0.25">
      <c r="A24" s="11"/>
      <c r="B24" s="371" t="s">
        <v>19</v>
      </c>
      <c r="C24" s="457">
        <v>0.13611655903749523</v>
      </c>
      <c r="D24" s="353">
        <f t="shared" si="2"/>
        <v>0.17450288792926305</v>
      </c>
      <c r="E24" s="354">
        <f t="shared" si="3"/>
        <v>0.17329052230456962</v>
      </c>
      <c r="F24" s="355"/>
      <c r="G24" s="356"/>
    </row>
    <row r="25" spans="1:9" s="370" customFormat="1" ht="15.75" x14ac:dyDescent="0.25">
      <c r="A25" s="11"/>
      <c r="B25" s="371" t="s">
        <v>20</v>
      </c>
      <c r="C25" s="457">
        <v>6.9360751123333078E-2</v>
      </c>
      <c r="D25" s="353">
        <f t="shared" si="2"/>
        <v>9.6280659698074256E-2</v>
      </c>
      <c r="E25" s="354">
        <f t="shared" si="3"/>
        <v>9.5087232542272429E-2</v>
      </c>
      <c r="F25" s="355" t="s">
        <v>0</v>
      </c>
      <c r="G25" s="356" t="s">
        <v>0</v>
      </c>
    </row>
    <row r="26" spans="1:9" s="370" customFormat="1" ht="19.5" thickBot="1" x14ac:dyDescent="0.35">
      <c r="A26" s="11"/>
      <c r="B26" s="372" t="s">
        <v>22</v>
      </c>
      <c r="C26" s="458">
        <v>1</v>
      </c>
      <c r="D26" s="357">
        <f>SUM(D21:D25)</f>
        <v>1</v>
      </c>
      <c r="E26" s="358">
        <f>SUM(E21:E25)</f>
        <v>1</v>
      </c>
      <c r="F26" s="386" t="s">
        <v>0</v>
      </c>
      <c r="G26" s="387" t="s">
        <v>0</v>
      </c>
      <c r="I26" s="9"/>
    </row>
    <row r="27" spans="1:9" s="9" customFormat="1" ht="19.5" thickBot="1" x14ac:dyDescent="0.35">
      <c r="A27" s="433"/>
      <c r="B27" s="385" t="s">
        <v>10</v>
      </c>
      <c r="C27" s="11"/>
      <c r="D27" s="11"/>
      <c r="E27" s="11"/>
      <c r="F27" s="11"/>
      <c r="G27" s="459"/>
      <c r="H27" s="10"/>
      <c r="I27" s="368"/>
    </row>
    <row r="28" spans="1:9" s="368" customFormat="1" ht="15.75" x14ac:dyDescent="0.25">
      <c r="A28" s="432"/>
      <c r="B28" s="388" t="s">
        <v>671</v>
      </c>
      <c r="C28" s="460">
        <v>726164</v>
      </c>
      <c r="D28" s="506">
        <v>2316703</v>
      </c>
      <c r="E28" s="461">
        <v>2360687</v>
      </c>
      <c r="F28" s="389">
        <f>C28/D28</f>
        <v>0.31344717039689596</v>
      </c>
      <c r="G28" s="390">
        <f>C28/E28</f>
        <v>0.30760706523143477</v>
      </c>
      <c r="H28" s="6"/>
    </row>
    <row r="29" spans="1:9" s="368" customFormat="1" ht="15.75" x14ac:dyDescent="0.25">
      <c r="A29" s="432"/>
      <c r="B29" s="371" t="s">
        <v>653</v>
      </c>
      <c r="C29" s="462">
        <v>59387</v>
      </c>
      <c r="D29" s="507">
        <v>35763</v>
      </c>
      <c r="E29" s="463">
        <v>35252</v>
      </c>
      <c r="F29" s="359" t="s">
        <v>0</v>
      </c>
      <c r="G29" s="360" t="s">
        <v>0</v>
      </c>
      <c r="H29" s="6"/>
    </row>
    <row r="30" spans="1:9" s="368" customFormat="1" ht="15.75" x14ac:dyDescent="0.25">
      <c r="A30" s="8"/>
      <c r="B30" s="371" t="s">
        <v>674</v>
      </c>
      <c r="C30" s="464">
        <v>7.7</v>
      </c>
      <c r="D30" s="508">
        <v>7.7</v>
      </c>
      <c r="E30" s="465">
        <v>8</v>
      </c>
      <c r="F30" s="361" t="s">
        <v>0</v>
      </c>
      <c r="G30" s="362" t="s">
        <v>0</v>
      </c>
      <c r="H30" s="7"/>
    </row>
    <row r="31" spans="1:9" s="368" customFormat="1" ht="16.5" thickBot="1" x14ac:dyDescent="0.3">
      <c r="A31" s="8"/>
      <c r="B31" s="377" t="s">
        <v>173</v>
      </c>
      <c r="C31" s="466">
        <v>15.6</v>
      </c>
      <c r="D31" s="509">
        <v>14.6</v>
      </c>
      <c r="E31" s="391" t="s">
        <v>0</v>
      </c>
      <c r="F31" s="363" t="s">
        <v>0</v>
      </c>
      <c r="G31" s="364" t="s">
        <v>0</v>
      </c>
      <c r="H31" s="7"/>
      <c r="I31" s="406"/>
    </row>
    <row r="32" spans="1:9" s="406" customFormat="1" ht="29.25" customHeight="1" x14ac:dyDescent="0.25">
      <c r="B32" s="32" t="s">
        <v>48</v>
      </c>
    </row>
    <row r="33" spans="2:9" s="406" customFormat="1" ht="12.75" customHeight="1" x14ac:dyDescent="0.25">
      <c r="B33" s="32" t="s">
        <v>654</v>
      </c>
      <c r="C33" s="72"/>
      <c r="D33" s="72"/>
      <c r="E33" s="72"/>
      <c r="F33" s="366"/>
      <c r="G33" s="366"/>
    </row>
    <row r="34" spans="2:9" s="406" customFormat="1" ht="15.75" x14ac:dyDescent="0.25">
      <c r="B34" s="467" t="s">
        <v>23</v>
      </c>
      <c r="C34" s="366"/>
      <c r="D34" s="366"/>
      <c r="E34" s="366"/>
      <c r="F34" s="366"/>
      <c r="G34" s="366"/>
    </row>
    <row r="35" spans="2:9" s="406" customFormat="1" ht="2.25" customHeight="1" x14ac:dyDescent="0.25">
      <c r="B35" s="366"/>
      <c r="C35" s="366"/>
      <c r="D35" s="366"/>
      <c r="E35" s="366"/>
      <c r="F35" s="366"/>
      <c r="G35" s="366"/>
    </row>
    <row r="36" spans="2:9" s="406" customFormat="1" ht="16.899999999999999" customHeight="1" x14ac:dyDescent="0.25">
      <c r="B36" s="468" t="s">
        <v>24</v>
      </c>
    </row>
    <row r="37" spans="2:9" s="406" customFormat="1" ht="51.6" customHeight="1" x14ac:dyDescent="0.25">
      <c r="B37" s="536" t="s">
        <v>93</v>
      </c>
      <c r="C37" s="536"/>
      <c r="D37" s="536"/>
      <c r="E37" s="536"/>
      <c r="F37" s="536"/>
      <c r="G37" s="536"/>
    </row>
    <row r="38" spans="2:9" s="406" customFormat="1" ht="15.75" x14ac:dyDescent="0.25">
      <c r="B38" s="38" t="s">
        <v>14</v>
      </c>
      <c r="C38" s="39"/>
      <c r="D38" s="39"/>
      <c r="I38" s="366"/>
    </row>
  </sheetData>
  <mergeCells count="2">
    <mergeCell ref="B37:G37"/>
    <mergeCell ref="C1:H1"/>
  </mergeCells>
  <dataValidations count="1">
    <dataValidation type="list" allowBlank="1" showInputMessage="1" showErrorMessage="1" sqref="C4">
      <formula1>Régions</formula1>
    </dataValidation>
  </dataValidation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11" t="s">
        <v>63</v>
      </c>
      <c r="C4" s="511"/>
      <c r="D4" s="511"/>
      <c r="E4" s="511"/>
      <c r="F4" s="511"/>
      <c r="G4" s="511"/>
      <c r="H4" s="141"/>
      <c r="I4" s="141"/>
      <c r="K4" s="122" t="s">
        <v>137</v>
      </c>
      <c r="L4" s="512" t="s">
        <v>63</v>
      </c>
      <c r="M4" s="512"/>
      <c r="N4" s="512"/>
      <c r="O4" s="512"/>
      <c r="P4" s="512"/>
      <c r="Q4" s="512"/>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K21" sqref="K21"/>
    </sheetView>
  </sheetViews>
  <sheetFormatPr baseColWidth="10" defaultColWidth="9.140625" defaultRowHeight="15" x14ac:dyDescent="0.25"/>
  <cols>
    <col min="1" max="1" width="3.140625" style="2" customWidth="1"/>
    <col min="2" max="2" width="21.140625" style="2" customWidth="1"/>
    <col min="3" max="3" width="16.7109375" style="2" customWidth="1"/>
    <col min="4" max="4" width="30.5703125" style="366" customWidth="1"/>
    <col min="5" max="5" width="20.28515625" style="366" customWidth="1"/>
    <col min="6" max="6" width="34" style="366" customWidth="1"/>
    <col min="7" max="7" width="29.42578125" style="366" customWidth="1"/>
    <col min="8" max="8" width="16" style="2" customWidth="1"/>
    <col min="9" max="9" width="1.5703125" style="2" customWidth="1"/>
    <col min="10" max="16384" width="9.140625" style="2"/>
  </cols>
  <sheetData>
    <row r="1" spans="2:8" ht="18.75" x14ac:dyDescent="0.3">
      <c r="B1" s="18" t="s">
        <v>3</v>
      </c>
      <c r="E1" s="22"/>
    </row>
    <row r="2" spans="2:8" ht="15.75" x14ac:dyDescent="0.25">
      <c r="E2" s="66"/>
    </row>
    <row r="3" spans="2:8" ht="35.25" customHeight="1" thickBot="1" x14ac:dyDescent="0.3">
      <c r="B3" s="68" t="s">
        <v>73</v>
      </c>
    </row>
    <row r="4" spans="2:8" s="3" customFormat="1" ht="19.5" thickBot="1" x14ac:dyDescent="0.35">
      <c r="B4" s="16"/>
      <c r="D4" s="538" t="s">
        <v>100</v>
      </c>
      <c r="E4" s="560"/>
      <c r="F4" s="561"/>
      <c r="G4" s="538" t="s">
        <v>667</v>
      </c>
      <c r="H4" s="539"/>
    </row>
    <row r="5" spans="2:8" s="3" customFormat="1" ht="42" customHeight="1" thickBot="1" x14ac:dyDescent="0.3">
      <c r="B5" s="16"/>
      <c r="C5" s="71"/>
      <c r="D5" s="470" t="s">
        <v>123</v>
      </c>
      <c r="E5" s="14" t="s">
        <v>36</v>
      </c>
      <c r="F5" s="15" t="s">
        <v>12</v>
      </c>
      <c r="G5" s="562" t="s">
        <v>123</v>
      </c>
      <c r="H5" s="15" t="s">
        <v>36</v>
      </c>
    </row>
    <row r="6" spans="2:8" s="367" customFormat="1" ht="18" customHeight="1" x14ac:dyDescent="0.3">
      <c r="B6" s="397"/>
      <c r="C6" s="73" t="s">
        <v>656</v>
      </c>
      <c r="D6" s="563">
        <v>14335</v>
      </c>
      <c r="E6" s="469">
        <v>65270</v>
      </c>
      <c r="F6" s="86">
        <f>(D6/E6)*100</f>
        <v>21.962616822429908</v>
      </c>
      <c r="G6" s="564">
        <v>113.32015810276681</v>
      </c>
      <c r="H6" s="86">
        <f t="shared" ref="H6:H15" si="0">(E6*H7)/E7</f>
        <v>98.194674289153028</v>
      </c>
    </row>
    <row r="7" spans="2:8" s="367" customFormat="1" ht="18.75" x14ac:dyDescent="0.3">
      <c r="B7" s="397"/>
      <c r="C7" s="35" t="s">
        <v>84</v>
      </c>
      <c r="D7" s="565">
        <v>13330</v>
      </c>
      <c r="E7" s="81">
        <v>65030</v>
      </c>
      <c r="F7" s="86">
        <f>(D7/E7)*100</f>
        <v>20.498231585422115</v>
      </c>
      <c r="G7" s="566">
        <v>105.37549407114625</v>
      </c>
      <c r="H7" s="86">
        <f t="shared" si="0"/>
        <v>97.833609146983633</v>
      </c>
    </row>
    <row r="8" spans="2:8" s="3" customFormat="1" ht="18.75" x14ac:dyDescent="0.3">
      <c r="B8" s="16"/>
      <c r="C8" s="35" t="s">
        <v>35</v>
      </c>
      <c r="D8" s="565">
        <v>13920</v>
      </c>
      <c r="E8" s="81">
        <v>71010</v>
      </c>
      <c r="F8" s="86">
        <f t="shared" ref="F8:F16" si="1">(D8/E8)*100</f>
        <v>19.602872834812</v>
      </c>
      <c r="G8" s="566">
        <v>110.03952569169961</v>
      </c>
      <c r="H8" s="86">
        <f t="shared" si="0"/>
        <v>106.83014893937117</v>
      </c>
    </row>
    <row r="9" spans="2:8" s="3" customFormat="1" ht="18.75" x14ac:dyDescent="0.3">
      <c r="B9" s="16"/>
      <c r="C9" s="35" t="s">
        <v>34</v>
      </c>
      <c r="D9" s="565">
        <v>14260</v>
      </c>
      <c r="E9" s="81">
        <v>71550</v>
      </c>
      <c r="F9" s="86">
        <f t="shared" si="1"/>
        <v>19.930118798043324</v>
      </c>
      <c r="G9" s="566">
        <v>112.72727272727273</v>
      </c>
      <c r="H9" s="86">
        <f t="shared" si="0"/>
        <v>107.64254550925232</v>
      </c>
    </row>
    <row r="10" spans="2:8" s="3" customFormat="1" ht="18.75" x14ac:dyDescent="0.3">
      <c r="B10" s="16"/>
      <c r="C10" s="35" t="s">
        <v>33</v>
      </c>
      <c r="D10" s="565">
        <v>13620</v>
      </c>
      <c r="E10" s="81">
        <v>71560</v>
      </c>
      <c r="F10" s="86">
        <f t="shared" si="1"/>
        <v>19.032979318054778</v>
      </c>
      <c r="G10" s="566">
        <v>107.66798418972333</v>
      </c>
      <c r="H10" s="86">
        <f t="shared" si="0"/>
        <v>107.65758989017604</v>
      </c>
    </row>
    <row r="11" spans="2:8" s="3" customFormat="1" ht="18.75" x14ac:dyDescent="0.3">
      <c r="B11" s="540"/>
      <c r="C11" s="35" t="s">
        <v>32</v>
      </c>
      <c r="D11" s="565">
        <v>13380</v>
      </c>
      <c r="E11" s="81">
        <v>72670</v>
      </c>
      <c r="F11" s="86">
        <f t="shared" si="1"/>
        <v>18.411999449566533</v>
      </c>
      <c r="G11" s="566">
        <v>105.7707509881423</v>
      </c>
      <c r="H11" s="86">
        <f t="shared" si="0"/>
        <v>109.32751617270951</v>
      </c>
    </row>
    <row r="12" spans="2:8" s="3" customFormat="1" ht="18.75" x14ac:dyDescent="0.3">
      <c r="B12" s="541"/>
      <c r="C12" s="35" t="s">
        <v>31</v>
      </c>
      <c r="D12" s="565">
        <v>13620</v>
      </c>
      <c r="E12" s="81">
        <v>74980</v>
      </c>
      <c r="F12" s="86">
        <f t="shared" si="1"/>
        <v>18.164843958388904</v>
      </c>
      <c r="G12" s="566">
        <v>107.66798418972333</v>
      </c>
      <c r="H12" s="86">
        <f t="shared" si="0"/>
        <v>112.80276816608998</v>
      </c>
    </row>
    <row r="13" spans="2:8" s="3" customFormat="1" ht="18.75" x14ac:dyDescent="0.3">
      <c r="B13" s="541"/>
      <c r="C13" s="35" t="s">
        <v>30</v>
      </c>
      <c r="D13" s="565">
        <v>13520</v>
      </c>
      <c r="E13" s="81">
        <v>70230</v>
      </c>
      <c r="F13" s="86">
        <f t="shared" si="1"/>
        <v>19.251032322369358</v>
      </c>
      <c r="G13" s="566">
        <v>106.87747035573123</v>
      </c>
      <c r="H13" s="86">
        <f t="shared" si="0"/>
        <v>105.6566872273206</v>
      </c>
    </row>
    <row r="14" spans="2:8" s="3" customFormat="1" ht="18.75" x14ac:dyDescent="0.3">
      <c r="B14" s="541"/>
      <c r="C14" s="35" t="s">
        <v>29</v>
      </c>
      <c r="D14" s="565">
        <v>13000</v>
      </c>
      <c r="E14" s="81">
        <v>67650</v>
      </c>
      <c r="F14" s="86">
        <f t="shared" si="1"/>
        <v>19.216555801921658</v>
      </c>
      <c r="G14" s="566">
        <v>102.76679841897234</v>
      </c>
      <c r="H14" s="86">
        <f t="shared" si="0"/>
        <v>101.77523694899955</v>
      </c>
    </row>
    <row r="15" spans="2:8" s="3" customFormat="1" ht="18.75" x14ac:dyDescent="0.3">
      <c r="B15" s="541"/>
      <c r="C15" s="35" t="s">
        <v>28</v>
      </c>
      <c r="D15" s="565">
        <v>12590</v>
      </c>
      <c r="E15" s="81">
        <v>65810</v>
      </c>
      <c r="F15" s="86">
        <f t="shared" si="1"/>
        <v>19.130831180671631</v>
      </c>
      <c r="G15" s="566">
        <v>99.525691699604749</v>
      </c>
      <c r="H15" s="86">
        <f t="shared" si="0"/>
        <v>99.007070859034144</v>
      </c>
    </row>
    <row r="16" spans="2:8" s="3" customFormat="1" ht="19.5" thickBot="1" x14ac:dyDescent="0.35">
      <c r="B16" s="541"/>
      <c r="C16" s="36" t="s">
        <v>27</v>
      </c>
      <c r="D16" s="567">
        <v>12650</v>
      </c>
      <c r="E16" s="402">
        <v>66470</v>
      </c>
      <c r="F16" s="87">
        <f t="shared" si="1"/>
        <v>19.031141868512112</v>
      </c>
      <c r="G16" s="568">
        <v>100</v>
      </c>
      <c r="H16" s="87">
        <v>100</v>
      </c>
    </row>
    <row r="17" spans="2:9" ht="26.25" customHeight="1" x14ac:dyDescent="0.25">
      <c r="B17" s="3"/>
      <c r="C17" s="32" t="s">
        <v>86</v>
      </c>
      <c r="D17" s="406"/>
      <c r="E17" s="406"/>
      <c r="F17" s="406" t="s">
        <v>77</v>
      </c>
      <c r="G17" s="406"/>
      <c r="H17" s="19"/>
    </row>
    <row r="18" spans="2:9" ht="15.75" x14ac:dyDescent="0.25">
      <c r="B18" s="3"/>
      <c r="C18" s="13" t="s">
        <v>78</v>
      </c>
      <c r="D18" s="569"/>
      <c r="E18" s="367"/>
      <c r="F18" s="367"/>
      <c r="G18" s="367"/>
      <c r="H18" s="3"/>
      <c r="I18" s="3"/>
    </row>
    <row r="19" spans="2:9" s="19" customFormat="1" ht="15.75" x14ac:dyDescent="0.25">
      <c r="C19" s="38" t="s">
        <v>116</v>
      </c>
      <c r="D19" s="39"/>
      <c r="E19" s="406"/>
      <c r="F19" s="406"/>
      <c r="G19" s="406"/>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E6" sqref="E6"/>
    </sheetView>
  </sheetViews>
  <sheetFormatPr baseColWidth="10" defaultRowHeight="18.75" x14ac:dyDescent="0.3"/>
  <cols>
    <col min="1" max="1" width="6" style="365" customWidth="1"/>
    <col min="2" max="2" width="11.42578125" style="21"/>
    <col min="3" max="3" width="30.5703125" style="21" customWidth="1"/>
    <col min="4" max="4" width="32.42578125" style="21" customWidth="1"/>
    <col min="5" max="5" width="30.85546875" style="21" customWidth="1"/>
    <col min="6" max="16384" width="11.42578125" style="365"/>
  </cols>
  <sheetData>
    <row r="1" spans="1:16" x14ac:dyDescent="0.3">
      <c r="A1" s="366"/>
      <c r="B1" s="46" t="s">
        <v>3</v>
      </c>
      <c r="C1" s="373"/>
      <c r="D1" s="373"/>
      <c r="E1" s="22"/>
      <c r="F1" s="366"/>
      <c r="G1" s="366"/>
      <c r="H1" s="366"/>
      <c r="I1" s="366"/>
      <c r="J1" s="366"/>
      <c r="K1" s="366"/>
      <c r="L1" s="366"/>
      <c r="M1" s="366"/>
      <c r="N1" s="366"/>
      <c r="O1" s="366"/>
      <c r="P1" s="366"/>
    </row>
    <row r="2" spans="1:16" x14ac:dyDescent="0.3">
      <c r="A2" s="366"/>
      <c r="B2" s="373"/>
      <c r="C2" s="373"/>
      <c r="D2" s="373"/>
      <c r="E2" s="366"/>
      <c r="F2" s="366"/>
      <c r="G2" s="366"/>
      <c r="H2" s="366"/>
      <c r="I2" s="366"/>
      <c r="J2" s="366"/>
      <c r="K2" s="366"/>
      <c r="L2" s="366"/>
      <c r="M2" s="366"/>
      <c r="N2" s="366"/>
      <c r="O2" s="366"/>
      <c r="P2" s="366"/>
    </row>
    <row r="3" spans="1:16" s="366" customFormat="1" x14ac:dyDescent="0.3">
      <c r="B3" s="17" t="s">
        <v>669</v>
      </c>
      <c r="C3" s="373"/>
      <c r="D3" s="373"/>
      <c r="E3" s="373"/>
    </row>
    <row r="4" spans="1:16" s="366" customFormat="1" ht="19.5" thickBot="1" x14ac:dyDescent="0.35">
      <c r="A4" s="367"/>
      <c r="B4" s="542"/>
      <c r="C4" s="33"/>
      <c r="D4" s="543"/>
      <c r="E4" s="544"/>
      <c r="F4" s="367"/>
      <c r="G4" s="367"/>
      <c r="H4" s="367"/>
      <c r="I4" s="367"/>
      <c r="J4" s="367"/>
      <c r="K4" s="367"/>
      <c r="L4" s="367"/>
      <c r="M4" s="367"/>
      <c r="N4" s="367"/>
      <c r="O4" s="367"/>
      <c r="P4" s="367"/>
    </row>
    <row r="5" spans="1:16" s="366" customFormat="1" ht="35.25" customHeight="1" thickBot="1" x14ac:dyDescent="0.3">
      <c r="A5" s="367"/>
      <c r="B5" s="542"/>
      <c r="C5" s="37" t="s">
        <v>43</v>
      </c>
      <c r="D5" s="470" t="s">
        <v>123</v>
      </c>
      <c r="E5" s="14" t="s">
        <v>36</v>
      </c>
      <c r="F5" s="367"/>
      <c r="G5" s="367"/>
      <c r="H5" s="367"/>
      <c r="I5" s="367"/>
      <c r="J5" s="367"/>
      <c r="K5" s="367"/>
      <c r="L5" s="367"/>
      <c r="M5" s="367"/>
      <c r="N5" s="367"/>
      <c r="O5" s="367"/>
      <c r="P5" s="367"/>
    </row>
    <row r="6" spans="1:16" s="366" customFormat="1" x14ac:dyDescent="0.3">
      <c r="A6" s="367"/>
      <c r="B6" s="542"/>
      <c r="C6" s="34" t="s">
        <v>38</v>
      </c>
      <c r="D6" s="84">
        <v>23.691758864222528</v>
      </c>
      <c r="E6" s="84">
        <v>22.8</v>
      </c>
      <c r="F6" s="367"/>
      <c r="G6" s="367"/>
      <c r="H6" s="367"/>
      <c r="I6" s="367"/>
      <c r="J6" s="367"/>
      <c r="K6" s="367"/>
      <c r="L6" s="367"/>
      <c r="M6" s="367"/>
      <c r="N6" s="367"/>
      <c r="O6" s="367"/>
      <c r="P6" s="367"/>
    </row>
    <row r="7" spans="1:16" s="366" customFormat="1" x14ac:dyDescent="0.3">
      <c r="A7" s="367"/>
      <c r="B7" s="542"/>
      <c r="C7" s="35" t="s">
        <v>39</v>
      </c>
      <c r="D7" s="84">
        <v>9.7813772989129113</v>
      </c>
      <c r="E7" s="84">
        <v>16.3</v>
      </c>
      <c r="F7" s="367"/>
      <c r="G7" s="367"/>
      <c r="H7" s="367"/>
      <c r="I7" s="367"/>
      <c r="J7" s="367"/>
      <c r="K7" s="367"/>
      <c r="L7" s="367"/>
      <c r="M7" s="367"/>
      <c r="N7" s="367"/>
      <c r="O7" s="367"/>
      <c r="P7" s="367"/>
    </row>
    <row r="8" spans="1:16" s="366" customFormat="1" x14ac:dyDescent="0.3">
      <c r="A8" s="367"/>
      <c r="B8" s="542"/>
      <c r="C8" s="35" t="s">
        <v>40</v>
      </c>
      <c r="D8" s="84">
        <v>8.1712343625714077</v>
      </c>
      <c r="E8" s="84">
        <v>11.4</v>
      </c>
      <c r="F8" s="367"/>
      <c r="G8" s="367"/>
      <c r="H8" s="367"/>
      <c r="I8" s="367"/>
      <c r="J8" s="367"/>
      <c r="K8" s="367"/>
      <c r="L8" s="367"/>
      <c r="M8" s="367"/>
      <c r="N8" s="367"/>
      <c r="O8" s="367"/>
      <c r="P8" s="367"/>
    </row>
    <row r="9" spans="1:16" s="366" customFormat="1" x14ac:dyDescent="0.3">
      <c r="A9" s="367"/>
      <c r="B9" s="542"/>
      <c r="C9" s="35" t="s">
        <v>45</v>
      </c>
      <c r="D9" s="84">
        <v>10.670812543688385</v>
      </c>
      <c r="E9" s="84">
        <v>8.5</v>
      </c>
      <c r="F9" s="367"/>
      <c r="G9" s="367"/>
      <c r="H9" s="367"/>
      <c r="I9" s="367"/>
      <c r="J9" s="367"/>
      <c r="K9" s="367"/>
      <c r="L9" s="367"/>
      <c r="M9" s="367"/>
      <c r="N9" s="367"/>
      <c r="O9" s="367"/>
      <c r="P9" s="367"/>
    </row>
    <row r="10" spans="1:16" s="366" customFormat="1" x14ac:dyDescent="0.3">
      <c r="A10" s="367"/>
      <c r="B10" s="542"/>
      <c r="C10" s="35" t="s">
        <v>44</v>
      </c>
      <c r="D10" s="84">
        <v>11.601224479957576</v>
      </c>
      <c r="E10" s="84">
        <v>7.9</v>
      </c>
      <c r="F10" s="367"/>
      <c r="G10" s="367"/>
      <c r="H10" s="367"/>
      <c r="I10" s="367"/>
      <c r="J10" s="367"/>
      <c r="K10" s="367"/>
      <c r="L10" s="367"/>
      <c r="M10" s="367"/>
      <c r="N10" s="367"/>
      <c r="O10" s="367"/>
      <c r="P10" s="367"/>
    </row>
    <row r="11" spans="1:16" s="366" customFormat="1" x14ac:dyDescent="0.3">
      <c r="A11" s="367"/>
      <c r="B11" s="542"/>
      <c r="C11" s="35" t="s">
        <v>41</v>
      </c>
      <c r="D11" s="84">
        <v>5.7753031069973728</v>
      </c>
      <c r="E11" s="84">
        <v>5</v>
      </c>
      <c r="F11" s="367"/>
      <c r="G11" s="367"/>
      <c r="H11" s="367"/>
      <c r="I11" s="367"/>
      <c r="J11" s="367"/>
      <c r="K11" s="367"/>
      <c r="L11" s="367"/>
      <c r="M11" s="367"/>
      <c r="N11" s="367"/>
      <c r="O11" s="367"/>
      <c r="P11" s="367"/>
    </row>
    <row r="12" spans="1:16" s="406" customFormat="1" x14ac:dyDescent="0.3">
      <c r="A12" s="367"/>
      <c r="B12" s="542"/>
      <c r="C12" s="35" t="s">
        <v>10</v>
      </c>
      <c r="D12" s="84">
        <v>4.842480777110902</v>
      </c>
      <c r="E12" s="84">
        <v>5.4</v>
      </c>
      <c r="F12" s="367"/>
      <c r="G12" s="367"/>
      <c r="H12" s="367"/>
    </row>
    <row r="13" spans="1:16" s="406" customFormat="1" ht="15.75" customHeight="1" x14ac:dyDescent="0.3">
      <c r="A13" s="367"/>
      <c r="B13" s="542"/>
      <c r="C13" s="35" t="s">
        <v>65</v>
      </c>
      <c r="D13" s="84">
        <v>4.9774628196784532</v>
      </c>
      <c r="E13" s="84">
        <v>5.2</v>
      </c>
      <c r="F13" s="367"/>
      <c r="G13" s="367"/>
      <c r="H13" s="367"/>
    </row>
    <row r="14" spans="1:16" s="366" customFormat="1" x14ac:dyDescent="0.3">
      <c r="A14" s="367"/>
      <c r="B14" s="542"/>
      <c r="C14" s="35" t="s">
        <v>46</v>
      </c>
      <c r="D14" s="84">
        <v>4.4519970111119145</v>
      </c>
      <c r="E14" s="84">
        <v>5.8</v>
      </c>
      <c r="F14" s="367"/>
      <c r="G14" s="367"/>
      <c r="H14" s="367"/>
    </row>
    <row r="15" spans="1:16" s="366" customFormat="1" x14ac:dyDescent="0.3">
      <c r="A15" s="367"/>
      <c r="B15" s="542"/>
      <c r="C15" s="35" t="s">
        <v>47</v>
      </c>
      <c r="D15" s="84">
        <v>16.036348735748547</v>
      </c>
      <c r="E15" s="84">
        <v>11.7</v>
      </c>
      <c r="F15" s="367"/>
      <c r="G15" s="367"/>
      <c r="H15" s="367"/>
    </row>
    <row r="16" spans="1:16" s="366" customFormat="1" ht="19.5" thickBot="1" x14ac:dyDescent="0.35">
      <c r="A16" s="367"/>
      <c r="B16" s="542"/>
      <c r="C16" s="36" t="s">
        <v>42</v>
      </c>
      <c r="D16" s="80">
        <v>100</v>
      </c>
      <c r="E16" s="80">
        <v>100</v>
      </c>
      <c r="F16" s="367"/>
      <c r="G16" s="367"/>
      <c r="H16" s="367"/>
    </row>
    <row r="17" spans="1:16" s="366" customFormat="1" ht="27" customHeight="1" x14ac:dyDescent="0.25">
      <c r="A17" s="406"/>
      <c r="B17" s="406"/>
      <c r="C17" s="32" t="s">
        <v>87</v>
      </c>
      <c r="D17" s="406"/>
      <c r="E17" s="398"/>
      <c r="F17" s="406"/>
      <c r="G17" s="406"/>
      <c r="H17" s="406"/>
    </row>
    <row r="18" spans="1:16" s="366" customFormat="1" ht="15.75" customHeight="1" x14ac:dyDescent="0.25">
      <c r="A18" s="406"/>
      <c r="B18" s="406"/>
      <c r="C18" s="536" t="s">
        <v>94</v>
      </c>
      <c r="D18" s="545"/>
      <c r="E18" s="545"/>
      <c r="F18" s="545"/>
      <c r="G18" s="545"/>
      <c r="H18" s="546"/>
      <c r="I18" s="546"/>
      <c r="J18" s="546"/>
      <c r="K18" s="546"/>
    </row>
    <row r="19" spans="1:16" s="366" customFormat="1" x14ac:dyDescent="0.3">
      <c r="B19" s="373"/>
      <c r="C19" s="38" t="s">
        <v>102</v>
      </c>
      <c r="D19" s="373"/>
      <c r="E19" s="373"/>
    </row>
    <row r="20" spans="1:16" s="366" customFormat="1" x14ac:dyDescent="0.3">
      <c r="B20" s="373"/>
      <c r="C20" s="366" t="s">
        <v>77</v>
      </c>
    </row>
    <row r="21" spans="1:16" x14ac:dyDescent="0.3">
      <c r="A21" s="366"/>
      <c r="B21" s="373"/>
      <c r="C21" s="373"/>
      <c r="D21" s="373"/>
      <c r="E21" s="373"/>
      <c r="F21" s="366"/>
      <c r="G21" s="366"/>
      <c r="H21" s="366"/>
      <c r="I21" s="366"/>
      <c r="J21" s="366"/>
      <c r="K21" s="366"/>
      <c r="L21" s="366"/>
      <c r="M21" s="366"/>
      <c r="N21" s="366"/>
      <c r="O21" s="366"/>
      <c r="P21" s="366"/>
    </row>
    <row r="22" spans="1:16" x14ac:dyDescent="0.3">
      <c r="A22" s="366"/>
      <c r="B22" s="373"/>
      <c r="C22" s="373"/>
      <c r="D22" s="373"/>
      <c r="E22" s="373"/>
      <c r="F22" s="366"/>
      <c r="G22" s="366"/>
      <c r="H22" s="366"/>
      <c r="I22" s="366"/>
      <c r="J22" s="366"/>
      <c r="K22" s="366"/>
      <c r="L22" s="366"/>
      <c r="M22" s="366"/>
      <c r="N22" s="366"/>
      <c r="O22" s="366"/>
      <c r="P22" s="366"/>
    </row>
    <row r="23" spans="1:16" x14ac:dyDescent="0.3">
      <c r="A23" s="366"/>
      <c r="B23" s="373"/>
      <c r="C23" s="373"/>
      <c r="D23" s="373"/>
      <c r="E23" s="373"/>
      <c r="F23" s="366"/>
      <c r="G23" s="366"/>
      <c r="H23" s="366"/>
      <c r="I23" s="366"/>
      <c r="J23" s="366"/>
      <c r="K23" s="366"/>
      <c r="L23" s="366"/>
      <c r="M23" s="366"/>
      <c r="N23" s="366"/>
      <c r="O23" s="366"/>
      <c r="P23" s="366"/>
    </row>
    <row r="24" spans="1:16" x14ac:dyDescent="0.3">
      <c r="A24" s="366"/>
      <c r="B24" s="373"/>
      <c r="C24" s="373"/>
      <c r="D24" s="373"/>
      <c r="E24" s="373"/>
      <c r="F24" s="366"/>
      <c r="G24" s="366"/>
      <c r="H24" s="366"/>
      <c r="I24" s="366"/>
      <c r="J24" s="366"/>
      <c r="K24" s="366"/>
      <c r="L24" s="366"/>
      <c r="M24" s="366"/>
      <c r="N24" s="366"/>
      <c r="O24" s="366"/>
      <c r="P24" s="366"/>
    </row>
    <row r="25" spans="1:16" x14ac:dyDescent="0.3">
      <c r="A25" s="366"/>
      <c r="B25" s="373"/>
      <c r="C25" s="373"/>
      <c r="D25" s="373"/>
      <c r="E25" s="373"/>
      <c r="F25" s="366"/>
      <c r="G25" s="366"/>
      <c r="H25" s="366"/>
      <c r="I25" s="366"/>
      <c r="J25" s="366"/>
      <c r="K25" s="366"/>
      <c r="L25" s="366"/>
      <c r="M25" s="366"/>
      <c r="N25" s="366"/>
      <c r="O25" s="366"/>
      <c r="P25" s="366"/>
    </row>
    <row r="26" spans="1:16" x14ac:dyDescent="0.3">
      <c r="A26" s="366"/>
      <c r="B26" s="373"/>
      <c r="C26" s="373"/>
      <c r="D26" s="373"/>
      <c r="E26" s="373"/>
      <c r="F26" s="366"/>
      <c r="G26" s="366"/>
      <c r="H26" s="366"/>
      <c r="I26" s="366"/>
      <c r="J26" s="366"/>
      <c r="K26" s="366"/>
      <c r="L26" s="366"/>
      <c r="M26" s="366"/>
      <c r="N26" s="366"/>
      <c r="O26" s="366"/>
      <c r="P26" s="366"/>
    </row>
    <row r="27" spans="1:16" x14ac:dyDescent="0.3">
      <c r="A27" s="366"/>
      <c r="B27" s="373"/>
      <c r="C27" s="373"/>
      <c r="D27" s="41"/>
      <c r="E27" s="40"/>
      <c r="F27" s="366"/>
      <c r="G27" s="366"/>
      <c r="H27" s="366"/>
      <c r="I27" s="366"/>
      <c r="J27" s="366"/>
      <c r="K27" s="366"/>
      <c r="L27" s="366"/>
      <c r="M27" s="366"/>
      <c r="N27" s="366"/>
      <c r="O27" s="366"/>
      <c r="P27" s="366"/>
    </row>
    <row r="28" spans="1:16" x14ac:dyDescent="0.3">
      <c r="A28" s="366"/>
      <c r="B28" s="373"/>
      <c r="C28" s="373"/>
      <c r="D28" s="373"/>
      <c r="E28" s="373"/>
      <c r="F28" s="366"/>
      <c r="G28" s="366"/>
      <c r="H28" s="366"/>
      <c r="I28" s="366"/>
      <c r="J28" s="366"/>
      <c r="K28" s="366"/>
      <c r="L28" s="366"/>
      <c r="M28" s="366"/>
      <c r="N28" s="366"/>
      <c r="O28" s="366"/>
      <c r="P28" s="366"/>
    </row>
    <row r="29" spans="1:16" x14ac:dyDescent="0.3">
      <c r="A29" s="366"/>
      <c r="B29" s="373"/>
      <c r="C29" s="373"/>
      <c r="D29" s="373"/>
      <c r="E29" s="373"/>
      <c r="F29" s="366"/>
      <c r="G29" s="366"/>
      <c r="H29" s="366"/>
      <c r="I29" s="366"/>
      <c r="J29" s="366"/>
      <c r="K29" s="366"/>
      <c r="L29" s="366"/>
      <c r="M29" s="366"/>
      <c r="N29" s="366"/>
      <c r="O29" s="366"/>
      <c r="P29" s="366"/>
    </row>
    <row r="30" spans="1:16" x14ac:dyDescent="0.3">
      <c r="A30" s="366"/>
      <c r="B30" s="373"/>
      <c r="C30" s="373"/>
      <c r="D30" s="373"/>
      <c r="E30" s="373"/>
      <c r="F30" s="366"/>
      <c r="G30" s="366"/>
      <c r="H30" s="366"/>
      <c r="I30" s="366"/>
      <c r="J30" s="366"/>
      <c r="K30" s="366"/>
      <c r="L30" s="366"/>
      <c r="M30" s="366"/>
      <c r="N30" s="366"/>
      <c r="O30" s="366"/>
      <c r="P30" s="366"/>
    </row>
    <row r="31" spans="1:16" x14ac:dyDescent="0.3">
      <c r="A31" s="366"/>
      <c r="B31" s="373"/>
      <c r="C31" s="373"/>
      <c r="D31" s="373"/>
      <c r="E31" s="373"/>
      <c r="F31" s="366"/>
      <c r="G31" s="366"/>
      <c r="H31" s="366"/>
      <c r="I31" s="366"/>
      <c r="J31" s="366"/>
      <c r="K31" s="366"/>
      <c r="L31" s="366"/>
      <c r="M31" s="366"/>
      <c r="N31" s="366"/>
      <c r="O31" s="366"/>
      <c r="P31" s="366"/>
    </row>
    <row r="32" spans="1:16" x14ac:dyDescent="0.3">
      <c r="A32" s="366"/>
      <c r="B32" s="373"/>
      <c r="C32" s="373"/>
      <c r="D32" s="373"/>
      <c r="E32" s="373"/>
      <c r="F32" s="366"/>
      <c r="G32" s="366"/>
      <c r="H32" s="366"/>
    </row>
    <row r="33" spans="1:8" x14ac:dyDescent="0.3">
      <c r="A33" s="366"/>
      <c r="B33" s="373"/>
      <c r="C33" s="373"/>
      <c r="D33" s="373"/>
      <c r="E33" s="373"/>
      <c r="F33" s="366"/>
      <c r="G33" s="366"/>
      <c r="H33" s="366"/>
    </row>
    <row r="34" spans="1:8" x14ac:dyDescent="0.3">
      <c r="A34" s="366"/>
      <c r="B34" s="373"/>
      <c r="C34" s="373"/>
      <c r="D34" s="373"/>
      <c r="E34" s="373"/>
      <c r="F34" s="366"/>
      <c r="G34" s="366"/>
      <c r="H34" s="366"/>
    </row>
    <row r="35" spans="1:8" x14ac:dyDescent="0.3">
      <c r="A35" s="366"/>
      <c r="B35" s="373"/>
      <c r="C35" s="373"/>
      <c r="D35" s="373"/>
      <c r="E35" s="373"/>
      <c r="F35" s="366"/>
      <c r="G35" s="366"/>
      <c r="H35" s="366"/>
    </row>
    <row r="36" spans="1:8" x14ac:dyDescent="0.3">
      <c r="A36" s="366"/>
      <c r="B36" s="373"/>
      <c r="C36" s="373"/>
      <c r="D36" s="373"/>
      <c r="E36" s="373"/>
      <c r="F36" s="366"/>
      <c r="G36" s="366"/>
      <c r="H36" s="366"/>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zoomScale="85" zoomScaleNormal="85" workbookViewId="0">
      <selection activeCell="C9" sqref="C9"/>
    </sheetView>
  </sheetViews>
  <sheetFormatPr baseColWidth="10" defaultRowHeight="18.75" x14ac:dyDescent="0.3"/>
  <cols>
    <col min="1" max="1" width="6.28515625" style="21" customWidth="1"/>
    <col min="2" max="2" width="31.28515625" style="21" customWidth="1"/>
    <col min="3" max="3" width="47.28515625" style="21" customWidth="1"/>
    <col min="4" max="16384" width="11.42578125" style="365"/>
  </cols>
  <sheetData>
    <row r="1" spans="1:17" x14ac:dyDescent="0.3">
      <c r="A1" s="46" t="s">
        <v>3</v>
      </c>
      <c r="B1" s="373"/>
      <c r="C1" s="373"/>
      <c r="D1" s="366"/>
      <c r="E1" s="366"/>
      <c r="F1" s="366"/>
      <c r="G1" s="366"/>
      <c r="H1" s="366"/>
      <c r="I1" s="366"/>
      <c r="J1" s="366"/>
      <c r="K1" s="366"/>
      <c r="L1" s="366"/>
      <c r="M1" s="366"/>
      <c r="N1" s="366"/>
    </row>
    <row r="2" spans="1:17" x14ac:dyDescent="0.3">
      <c r="A2" s="373"/>
      <c r="B2" s="373"/>
      <c r="C2" s="22"/>
      <c r="D2" s="366"/>
      <c r="E2" s="366"/>
      <c r="F2" s="366"/>
      <c r="G2" s="366"/>
      <c r="H2" s="366"/>
      <c r="I2" s="366"/>
      <c r="J2" s="366"/>
      <c r="K2" s="366"/>
      <c r="L2" s="366"/>
      <c r="M2" s="366"/>
      <c r="N2" s="366"/>
    </row>
    <row r="3" spans="1:17" x14ac:dyDescent="0.3">
      <c r="A3" s="17" t="s">
        <v>57</v>
      </c>
      <c r="B3" s="373"/>
      <c r="C3" s="373"/>
      <c r="D3" s="366"/>
      <c r="E3" s="22"/>
      <c r="F3" s="366"/>
      <c r="G3" s="366"/>
      <c r="H3" s="366"/>
      <c r="I3" s="366"/>
      <c r="J3" s="366"/>
      <c r="K3" s="366"/>
      <c r="L3" s="366"/>
      <c r="M3" s="366"/>
      <c r="N3" s="366"/>
    </row>
    <row r="4" spans="1:17" ht="19.5" thickBot="1" x14ac:dyDescent="0.35">
      <c r="A4" s="542"/>
      <c r="B4" s="33"/>
      <c r="C4" s="434"/>
      <c r="D4" s="367"/>
      <c r="E4" s="367" t="s">
        <v>77</v>
      </c>
      <c r="F4" s="367"/>
      <c r="G4" s="367"/>
      <c r="H4" s="367"/>
      <c r="I4" s="367"/>
      <c r="J4" s="367"/>
      <c r="K4" s="367"/>
      <c r="L4" s="367"/>
      <c r="M4" s="367"/>
      <c r="N4" s="367"/>
    </row>
    <row r="5" spans="1:17" ht="38.25" thickBot="1" x14ac:dyDescent="0.3">
      <c r="A5" s="542"/>
      <c r="B5" s="43"/>
      <c r="C5" s="374" t="s">
        <v>53</v>
      </c>
      <c r="D5" s="367"/>
      <c r="E5" s="368" t="s">
        <v>77</v>
      </c>
      <c r="F5" s="367"/>
      <c r="G5" s="367"/>
      <c r="H5" s="367"/>
      <c r="I5" s="367"/>
      <c r="J5" s="367"/>
    </row>
    <row r="6" spans="1:17" x14ac:dyDescent="0.3">
      <c r="A6" s="542"/>
      <c r="B6" s="471" t="s">
        <v>506</v>
      </c>
      <c r="C6" s="472">
        <v>20.27820331975644</v>
      </c>
      <c r="D6" s="367"/>
      <c r="E6" s="54"/>
      <c r="F6" s="367"/>
      <c r="G6" s="367"/>
      <c r="H6" s="367"/>
      <c r="I6" s="367"/>
      <c r="J6" s="367"/>
    </row>
    <row r="7" spans="1:17" x14ac:dyDescent="0.3">
      <c r="A7" s="542"/>
      <c r="B7" s="28" t="s">
        <v>509</v>
      </c>
      <c r="C7" s="473">
        <v>8.4981122416330699</v>
      </c>
      <c r="D7" s="367"/>
      <c r="E7" s="54"/>
      <c r="F7" s="367"/>
      <c r="G7" s="367"/>
      <c r="H7" s="367"/>
      <c r="I7" s="367"/>
      <c r="J7" s="367"/>
    </row>
    <row r="8" spans="1:17" s="20" customFormat="1" x14ac:dyDescent="0.3">
      <c r="A8" s="542"/>
      <c r="B8" s="28" t="s">
        <v>511</v>
      </c>
      <c r="C8" s="474">
        <v>8.8167883764307486</v>
      </c>
      <c r="D8" s="32"/>
      <c r="E8" s="430"/>
      <c r="F8" s="32"/>
      <c r="G8" s="32"/>
      <c r="H8" s="32"/>
      <c r="I8" s="32"/>
      <c r="J8" s="32"/>
    </row>
    <row r="9" spans="1:17" x14ac:dyDescent="0.3">
      <c r="A9" s="542"/>
      <c r="B9" s="28" t="s">
        <v>536</v>
      </c>
      <c r="C9" s="473">
        <v>8.8359727222600633</v>
      </c>
      <c r="D9" s="367"/>
      <c r="E9" s="54"/>
      <c r="F9" s="367"/>
      <c r="G9" s="367"/>
      <c r="H9" s="367"/>
      <c r="I9" s="367"/>
      <c r="J9" s="367"/>
    </row>
    <row r="10" spans="1:17" x14ac:dyDescent="0.3">
      <c r="A10" s="542"/>
      <c r="B10" s="28" t="s">
        <v>538</v>
      </c>
      <c r="C10" s="473">
        <v>9.8034413079419505</v>
      </c>
      <c r="D10" s="367"/>
      <c r="E10" s="54"/>
      <c r="F10" s="367"/>
      <c r="G10" s="367"/>
      <c r="H10" s="367"/>
      <c r="I10" s="367"/>
      <c r="J10" s="367"/>
    </row>
    <row r="11" spans="1:17" x14ac:dyDescent="0.3">
      <c r="A11" s="542"/>
      <c r="B11" s="28" t="s">
        <v>539</v>
      </c>
      <c r="C11" s="473">
        <v>10.842608456036517</v>
      </c>
      <c r="D11" s="367"/>
      <c r="E11" s="54"/>
      <c r="F11" s="367"/>
      <c r="G11" s="367"/>
      <c r="H11" s="367"/>
      <c r="I11" s="367"/>
      <c r="J11" s="367"/>
    </row>
    <row r="12" spans="1:17" x14ac:dyDescent="0.3">
      <c r="A12" s="542"/>
      <c r="B12" s="28" t="s">
        <v>540</v>
      </c>
      <c r="C12" s="473">
        <v>9.6646486748645817</v>
      </c>
      <c r="D12" s="367"/>
      <c r="E12" s="54"/>
      <c r="F12" s="367"/>
      <c r="G12" s="367"/>
      <c r="H12" s="367"/>
      <c r="I12" s="367"/>
      <c r="J12" s="367"/>
    </row>
    <row r="13" spans="1:17" x14ac:dyDescent="0.3">
      <c r="A13" s="542"/>
      <c r="B13" s="28" t="s">
        <v>542</v>
      </c>
      <c r="C13" s="473">
        <v>8.5208799918309595</v>
      </c>
      <c r="D13" s="367"/>
      <c r="E13" s="54"/>
      <c r="F13" s="367"/>
      <c r="G13" s="367"/>
      <c r="H13" s="367"/>
      <c r="I13" s="367"/>
      <c r="J13" s="367"/>
    </row>
    <row r="14" spans="1:17" x14ac:dyDescent="0.3">
      <c r="A14" s="542"/>
      <c r="B14" s="48" t="s">
        <v>123</v>
      </c>
      <c r="C14" s="475">
        <v>11.246651354321909</v>
      </c>
      <c r="D14" s="367"/>
      <c r="E14" s="54"/>
      <c r="F14" s="367"/>
      <c r="G14" s="367"/>
      <c r="H14" s="367"/>
      <c r="I14" s="367"/>
      <c r="J14" s="367"/>
    </row>
    <row r="15" spans="1:17" ht="19.5" thickBot="1" x14ac:dyDescent="0.35">
      <c r="A15" s="82"/>
      <c r="B15" s="53" t="s">
        <v>56</v>
      </c>
      <c r="C15" s="476">
        <v>10</v>
      </c>
      <c r="D15" s="367"/>
      <c r="E15" s="367"/>
      <c r="F15" s="367"/>
      <c r="G15" s="367"/>
      <c r="H15" s="367"/>
      <c r="I15" s="367"/>
      <c r="J15" s="367"/>
      <c r="K15" s="367"/>
      <c r="L15" s="367"/>
      <c r="M15" s="367"/>
      <c r="N15" s="367"/>
    </row>
    <row r="16" spans="1:17" ht="24" customHeight="1" x14ac:dyDescent="0.25">
      <c r="A16" s="406"/>
      <c r="B16" s="42" t="s">
        <v>54</v>
      </c>
      <c r="C16" s="406"/>
      <c r="D16" s="406"/>
      <c r="E16" s="406"/>
      <c r="F16" s="406"/>
      <c r="G16" s="406"/>
      <c r="H16" s="406"/>
      <c r="I16" s="406"/>
      <c r="J16" s="406"/>
      <c r="K16" s="406"/>
      <c r="L16" s="406"/>
      <c r="M16" s="406"/>
      <c r="N16" s="406"/>
      <c r="O16" s="20"/>
      <c r="P16" s="20"/>
      <c r="Q16" s="20"/>
    </row>
    <row r="17" spans="1:17" ht="15.75" x14ac:dyDescent="0.25">
      <c r="A17" s="406"/>
      <c r="B17" s="32" t="s">
        <v>670</v>
      </c>
      <c r="C17" s="406"/>
      <c r="D17" s="406"/>
      <c r="E17" s="406"/>
      <c r="F17" s="406"/>
      <c r="G17" s="406"/>
      <c r="H17" s="406"/>
      <c r="I17" s="406"/>
      <c r="J17" s="406"/>
      <c r="K17" s="406"/>
      <c r="L17" s="406"/>
      <c r="M17" s="406"/>
      <c r="N17" s="406"/>
      <c r="O17" s="20"/>
      <c r="P17" s="20"/>
      <c r="Q17" s="20"/>
    </row>
    <row r="18" spans="1:17" ht="15.75" x14ac:dyDescent="0.25">
      <c r="A18" s="406"/>
      <c r="B18" s="32" t="s">
        <v>657</v>
      </c>
      <c r="C18" s="406"/>
      <c r="D18" s="406"/>
      <c r="E18" s="406"/>
      <c r="F18" s="406"/>
      <c r="G18" s="406"/>
      <c r="H18" s="406"/>
      <c r="I18" s="406"/>
      <c r="J18" s="406"/>
      <c r="K18" s="406"/>
      <c r="L18" s="406"/>
      <c r="M18" s="406"/>
      <c r="N18" s="406"/>
      <c r="O18" s="20"/>
      <c r="P18" s="20"/>
      <c r="Q18" s="20"/>
    </row>
    <row r="19" spans="1:17" ht="15.75" customHeight="1" x14ac:dyDescent="0.25">
      <c r="A19" s="406"/>
      <c r="B19" s="536" t="s">
        <v>103</v>
      </c>
      <c r="C19" s="547"/>
      <c r="D19" s="547"/>
      <c r="E19" s="547"/>
      <c r="F19" s="547"/>
      <c r="G19" s="548"/>
      <c r="H19" s="406"/>
      <c r="I19" s="406"/>
      <c r="J19" s="406"/>
      <c r="K19" s="406"/>
      <c r="L19" s="406"/>
      <c r="M19" s="406"/>
      <c r="N19" s="406"/>
      <c r="O19" s="20"/>
      <c r="P19" s="20"/>
      <c r="Q19" s="20"/>
    </row>
    <row r="20" spans="1:17" x14ac:dyDescent="0.3">
      <c r="A20" s="373"/>
      <c r="B20" s="38" t="s">
        <v>102</v>
      </c>
      <c r="C20" s="373"/>
      <c r="D20" s="366"/>
      <c r="E20" s="366"/>
      <c r="F20" s="366"/>
      <c r="G20" s="366"/>
      <c r="H20" s="366"/>
      <c r="I20" s="366"/>
      <c r="J20" s="366"/>
      <c r="K20" s="366"/>
      <c r="L20" s="366"/>
      <c r="M20" s="366"/>
      <c r="N20" s="366"/>
    </row>
    <row r="21" spans="1:17" x14ac:dyDescent="0.3">
      <c r="A21" s="373"/>
      <c r="B21" s="373"/>
      <c r="C21" s="373"/>
      <c r="D21" s="366"/>
      <c r="E21" s="366"/>
      <c r="F21" s="366"/>
      <c r="G21" s="366"/>
      <c r="H21" s="366"/>
      <c r="I21" s="366"/>
      <c r="J21" s="366"/>
      <c r="K21" s="366"/>
      <c r="L21" s="366"/>
      <c r="M21" s="366"/>
      <c r="N21" s="366"/>
    </row>
  </sheetData>
  <mergeCells count="2">
    <mergeCell ref="A4:A14"/>
    <mergeCell ref="B19:G19"/>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D29" sqref="D29"/>
    </sheetView>
  </sheetViews>
  <sheetFormatPr baseColWidth="10" defaultRowHeight="18.75" x14ac:dyDescent="0.3"/>
  <cols>
    <col min="1" max="1" width="6.28515625" style="21" customWidth="1"/>
    <col min="2" max="2" width="29.5703125" style="21" customWidth="1"/>
    <col min="3" max="3" width="31.28515625" style="21" customWidth="1"/>
    <col min="4" max="4" width="25" style="1" customWidth="1"/>
    <col min="5" max="39" width="11.42578125" style="1"/>
  </cols>
  <sheetData>
    <row r="1" spans="1:17" x14ac:dyDescent="0.3">
      <c r="A1" s="46" t="s">
        <v>3</v>
      </c>
      <c r="B1" s="30"/>
      <c r="C1" s="30"/>
      <c r="D1" s="22"/>
      <c r="E1" s="2"/>
      <c r="F1" s="2"/>
      <c r="G1" s="2"/>
      <c r="H1" s="2"/>
      <c r="I1" s="2"/>
      <c r="J1" s="2"/>
      <c r="K1" s="2"/>
      <c r="L1" s="2"/>
      <c r="M1" s="2"/>
      <c r="N1" s="2"/>
    </row>
    <row r="2" spans="1:17" x14ac:dyDescent="0.3">
      <c r="A2" s="30"/>
      <c r="B2" s="30"/>
      <c r="C2" s="22"/>
      <c r="D2" s="2"/>
      <c r="E2" s="2"/>
      <c r="F2" s="2"/>
      <c r="G2" s="2"/>
      <c r="H2" s="2"/>
      <c r="I2" s="2"/>
      <c r="J2" s="2"/>
      <c r="K2" s="2"/>
      <c r="L2" s="2"/>
      <c r="M2" s="2"/>
      <c r="N2" s="2"/>
    </row>
    <row r="3" spans="1:17" s="1" customFormat="1" x14ac:dyDescent="0.3">
      <c r="A3" s="21"/>
      <c r="B3" s="17" t="s">
        <v>659</v>
      </c>
      <c r="C3" s="30"/>
      <c r="D3" s="30"/>
      <c r="E3" s="22"/>
      <c r="F3" s="30"/>
      <c r="G3" s="30"/>
      <c r="H3" s="2"/>
      <c r="I3" s="2"/>
      <c r="J3" s="2"/>
      <c r="K3" s="2"/>
      <c r="L3" s="2"/>
      <c r="M3" s="2"/>
      <c r="N3" s="2"/>
    </row>
    <row r="4" spans="1:17" ht="19.5" thickBot="1" x14ac:dyDescent="0.35">
      <c r="B4" s="17"/>
      <c r="C4" s="30"/>
      <c r="D4" s="30"/>
      <c r="E4" s="22"/>
      <c r="F4" s="30"/>
      <c r="G4" s="373"/>
      <c r="H4" s="366"/>
      <c r="I4" s="366"/>
      <c r="J4" s="2"/>
      <c r="K4" s="2"/>
      <c r="L4" s="2"/>
      <c r="M4" s="2"/>
      <c r="N4" s="2"/>
    </row>
    <row r="5" spans="1:17" ht="19.5" thickBot="1" x14ac:dyDescent="0.35">
      <c r="A5" s="542"/>
      <c r="B5" s="33"/>
      <c r="C5" s="538" t="s">
        <v>58</v>
      </c>
      <c r="D5" s="549"/>
      <c r="E5" s="33"/>
      <c r="F5" s="33"/>
      <c r="G5" s="33"/>
      <c r="H5" s="367"/>
      <c r="I5" s="367"/>
      <c r="J5" s="3"/>
      <c r="K5" s="3"/>
      <c r="L5" s="3"/>
      <c r="M5" s="3"/>
      <c r="N5" s="3"/>
    </row>
    <row r="6" spans="1:17" ht="19.5" thickBot="1" x14ac:dyDescent="0.35">
      <c r="A6" s="542"/>
      <c r="B6" s="45"/>
      <c r="C6" s="47" t="s">
        <v>105</v>
      </c>
      <c r="D6" s="70" t="s">
        <v>106</v>
      </c>
      <c r="E6" s="33"/>
      <c r="F6" s="33"/>
      <c r="G6" s="33"/>
      <c r="H6" s="3"/>
      <c r="I6" s="3"/>
      <c r="J6" s="3"/>
      <c r="K6" s="3"/>
      <c r="L6" s="3"/>
      <c r="M6" s="3"/>
      <c r="N6" s="3"/>
    </row>
    <row r="7" spans="1:17" x14ac:dyDescent="0.3">
      <c r="A7" s="44"/>
      <c r="B7" s="34" t="s">
        <v>80</v>
      </c>
      <c r="C7" s="477">
        <v>215000</v>
      </c>
      <c r="D7" s="478">
        <v>230000</v>
      </c>
      <c r="E7" s="33"/>
      <c r="F7" s="33"/>
      <c r="G7" s="33"/>
      <c r="H7" s="3"/>
      <c r="I7" s="3"/>
      <c r="J7" s="3"/>
      <c r="K7" s="3"/>
      <c r="L7" s="3"/>
      <c r="M7" s="3"/>
      <c r="N7" s="3"/>
    </row>
    <row r="8" spans="1:17" ht="19.5" thickBot="1" x14ac:dyDescent="0.35">
      <c r="A8" s="44"/>
      <c r="B8" s="36" t="s">
        <v>56</v>
      </c>
      <c r="C8" s="88">
        <v>1400000</v>
      </c>
      <c r="D8" s="89">
        <v>1500000</v>
      </c>
      <c r="E8" s="33"/>
      <c r="F8" s="33"/>
      <c r="G8" s="33"/>
      <c r="H8" s="3"/>
      <c r="I8" s="3"/>
      <c r="J8" s="3"/>
      <c r="K8" s="3"/>
      <c r="L8" s="3"/>
      <c r="M8" s="3"/>
      <c r="N8" s="3"/>
    </row>
    <row r="9" spans="1:17" ht="30.75" customHeight="1" x14ac:dyDescent="0.25">
      <c r="A9" s="19"/>
      <c r="B9" s="42" t="s">
        <v>104</v>
      </c>
      <c r="C9" s="19"/>
      <c r="D9" s="19"/>
      <c r="E9" s="19"/>
      <c r="F9" s="19"/>
      <c r="G9" s="19"/>
      <c r="H9" s="19"/>
      <c r="I9" s="19"/>
      <c r="J9" s="19"/>
      <c r="K9" s="19"/>
      <c r="L9" s="19"/>
      <c r="M9" s="19"/>
      <c r="N9" s="19"/>
      <c r="O9" s="20"/>
      <c r="P9" s="20"/>
      <c r="Q9" s="20"/>
    </row>
    <row r="10" spans="1:17" ht="15.75" x14ac:dyDescent="0.25">
      <c r="A10" s="19"/>
      <c r="B10" s="32" t="s">
        <v>89</v>
      </c>
      <c r="C10" s="19"/>
      <c r="D10" s="19"/>
      <c r="E10" s="19"/>
      <c r="F10" s="19" t="s">
        <v>77</v>
      </c>
      <c r="G10" s="19"/>
      <c r="H10" s="19"/>
      <c r="I10" s="19"/>
      <c r="J10" s="19"/>
      <c r="K10" s="19"/>
      <c r="L10" s="19"/>
      <c r="M10" s="19"/>
      <c r="N10" s="19"/>
      <c r="O10" s="20"/>
      <c r="P10" s="20"/>
      <c r="Q10" s="20"/>
    </row>
    <row r="11" spans="1:17" ht="15.75" x14ac:dyDescent="0.25">
      <c r="A11" s="19"/>
      <c r="B11" s="32" t="s">
        <v>660</v>
      </c>
      <c r="C11" s="19"/>
      <c r="D11" s="19"/>
      <c r="E11" s="19"/>
      <c r="F11" s="19"/>
      <c r="G11" s="19"/>
      <c r="H11" s="19"/>
      <c r="I11" s="19"/>
      <c r="J11" s="19"/>
      <c r="K11" s="19"/>
      <c r="L11" s="19"/>
      <c r="M11" s="19"/>
      <c r="N11" s="19"/>
      <c r="O11" s="20"/>
      <c r="P11" s="20"/>
      <c r="Q11" s="20"/>
    </row>
    <row r="12" spans="1:17" ht="15.75" x14ac:dyDescent="0.25">
      <c r="A12" s="19"/>
      <c r="B12" s="32" t="s">
        <v>59</v>
      </c>
      <c r="C12" s="19"/>
      <c r="D12" s="19"/>
      <c r="E12" s="19"/>
      <c r="F12" s="19"/>
      <c r="G12" s="19"/>
      <c r="H12" s="19"/>
      <c r="I12" s="19"/>
      <c r="J12" s="19"/>
      <c r="K12" s="19"/>
      <c r="L12" s="19"/>
      <c r="M12" s="19"/>
      <c r="N12" s="19"/>
      <c r="O12" s="20"/>
      <c r="P12" s="20"/>
      <c r="Q12" s="20"/>
    </row>
    <row r="13" spans="1:17" ht="15.75" x14ac:dyDescent="0.25">
      <c r="A13" s="19"/>
      <c r="B13" s="32" t="s">
        <v>88</v>
      </c>
      <c r="C13" s="19"/>
      <c r="D13" s="19"/>
      <c r="E13" s="19"/>
      <c r="F13" s="19"/>
      <c r="G13" s="19"/>
      <c r="H13" s="19"/>
      <c r="I13" s="19"/>
      <c r="J13" s="19"/>
      <c r="K13" s="19"/>
      <c r="L13" s="19"/>
      <c r="M13" s="19"/>
      <c r="N13" s="19"/>
      <c r="O13" s="20"/>
      <c r="P13" s="20"/>
      <c r="Q13" s="20"/>
    </row>
    <row r="14" spans="1:17" ht="15.75" x14ac:dyDescent="0.25">
      <c r="A14" s="19"/>
      <c r="B14" s="536" t="s">
        <v>78</v>
      </c>
      <c r="C14" s="545"/>
      <c r="D14" s="545"/>
      <c r="E14" s="545"/>
      <c r="F14" s="545"/>
      <c r="G14" s="545"/>
      <c r="H14" s="550"/>
      <c r="I14" s="550"/>
      <c r="J14" s="550"/>
      <c r="K14" s="19" t="s">
        <v>77</v>
      </c>
      <c r="L14" s="19"/>
      <c r="M14" s="19"/>
      <c r="N14" s="19"/>
      <c r="O14" s="20"/>
      <c r="P14" s="20"/>
      <c r="Q14" s="20"/>
    </row>
    <row r="15" spans="1:17" x14ac:dyDescent="0.3">
      <c r="A15" s="30"/>
      <c r="B15" s="19" t="s">
        <v>92</v>
      </c>
      <c r="C15" s="30"/>
      <c r="D15" s="2"/>
      <c r="E15" s="2"/>
      <c r="F15" s="2"/>
      <c r="G15" s="2"/>
      <c r="H15" s="2"/>
      <c r="I15" s="2"/>
      <c r="J15" s="2"/>
      <c r="K15" s="2"/>
      <c r="L15" s="2"/>
      <c r="M15" s="2"/>
      <c r="N15" s="2"/>
    </row>
    <row r="18" spans="1:3" s="1" customFormat="1" x14ac:dyDescent="0.3">
      <c r="A18" s="21"/>
      <c r="B18" s="21"/>
      <c r="C18" s="21"/>
    </row>
    <row r="19" spans="1:3" s="1" customFormat="1" x14ac:dyDescent="0.3">
      <c r="A19" s="21"/>
      <c r="B19" s="21"/>
      <c r="C19" s="21"/>
    </row>
    <row r="20" spans="1:3" s="1" customFormat="1" x14ac:dyDescent="0.3">
      <c r="A20" s="21"/>
      <c r="B20" s="21"/>
      <c r="C20" s="21"/>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65" customWidth="1"/>
    <col min="2" max="2" width="11.42578125" style="21"/>
    <col min="3" max="3" width="46.85546875" style="21" customWidth="1"/>
    <col min="4" max="4" width="32.42578125" style="21" customWidth="1"/>
    <col min="5" max="5" width="22.85546875" style="21" customWidth="1"/>
    <col min="6" max="16384" width="11.42578125" style="365"/>
  </cols>
  <sheetData>
    <row r="1" spans="1:9" x14ac:dyDescent="0.3">
      <c r="A1" s="366"/>
      <c r="B1" s="46" t="s">
        <v>3</v>
      </c>
      <c r="C1" s="373"/>
      <c r="D1" s="22"/>
      <c r="E1" s="22"/>
      <c r="F1" s="366"/>
    </row>
    <row r="2" spans="1:9" x14ac:dyDescent="0.3">
      <c r="A2" s="366"/>
      <c r="B2" s="373"/>
      <c r="C2" s="373"/>
      <c r="D2" s="22"/>
      <c r="E2" s="373"/>
      <c r="F2" s="366"/>
    </row>
    <row r="3" spans="1:9" x14ac:dyDescent="0.3">
      <c r="A3" s="366"/>
      <c r="B3" s="17" t="s">
        <v>185</v>
      </c>
      <c r="C3" s="373"/>
      <c r="D3" s="373"/>
      <c r="E3" s="373"/>
      <c r="F3" s="366"/>
    </row>
    <row r="4" spans="1:9" ht="19.5" thickBot="1" x14ac:dyDescent="0.35">
      <c r="A4" s="367"/>
      <c r="B4" s="542"/>
      <c r="C4" s="33"/>
      <c r="D4" s="543"/>
      <c r="E4" s="551"/>
      <c r="F4" s="367"/>
    </row>
    <row r="5" spans="1:9" ht="19.5" thickBot="1" x14ac:dyDescent="0.3">
      <c r="A5" s="367"/>
      <c r="B5" s="542"/>
      <c r="C5" s="366"/>
      <c r="D5" s="374" t="s">
        <v>123</v>
      </c>
      <c r="E5" s="374" t="s">
        <v>36</v>
      </c>
      <c r="F5" s="367"/>
    </row>
    <row r="6" spans="1:9" x14ac:dyDescent="0.3">
      <c r="A6" s="367"/>
      <c r="B6" s="542"/>
      <c r="C6" s="34" t="s">
        <v>79</v>
      </c>
      <c r="D6" s="479">
        <v>0.49904328538654125</v>
      </c>
      <c r="E6" s="392">
        <v>0.51204483993687833</v>
      </c>
      <c r="F6" s="367"/>
      <c r="H6" s="79"/>
      <c r="I6" s="79"/>
    </row>
    <row r="7" spans="1:9" x14ac:dyDescent="0.3">
      <c r="A7" s="367"/>
      <c r="B7" s="542"/>
      <c r="C7" s="35" t="s">
        <v>107</v>
      </c>
      <c r="D7" s="480">
        <v>0.15857663712433481</v>
      </c>
      <c r="E7" s="393">
        <v>0.14450042888666262</v>
      </c>
      <c r="F7" s="367"/>
    </row>
    <row r="8" spans="1:9" x14ac:dyDescent="0.3">
      <c r="A8" s="367"/>
      <c r="B8" s="542"/>
      <c r="C8" s="35" t="s">
        <v>108</v>
      </c>
      <c r="D8" s="480">
        <v>9.6252153797823828E-2</v>
      </c>
      <c r="E8" s="393">
        <v>9.1292291171482645E-2</v>
      </c>
      <c r="F8" s="367"/>
      <c r="H8" s="373"/>
    </row>
    <row r="9" spans="1:9" x14ac:dyDescent="0.3">
      <c r="A9" s="367"/>
      <c r="B9" s="542"/>
      <c r="C9" s="35" t="s">
        <v>109</v>
      </c>
      <c r="D9" s="480">
        <v>0.10606680819061944</v>
      </c>
      <c r="E9" s="393">
        <v>0.10639008387844501</v>
      </c>
      <c r="F9" s="367"/>
    </row>
    <row r="10" spans="1:9" x14ac:dyDescent="0.3">
      <c r="A10" s="367"/>
      <c r="B10" s="542"/>
      <c r="C10" s="35" t="s">
        <v>110</v>
      </c>
      <c r="D10" s="480">
        <v>9.0350033794396795E-2</v>
      </c>
      <c r="E10" s="393">
        <v>9.419627949005048E-2</v>
      </c>
      <c r="F10" s="367"/>
    </row>
    <row r="11" spans="1:9" x14ac:dyDescent="0.3">
      <c r="A11" s="367"/>
      <c r="B11" s="542"/>
      <c r="C11" s="35" t="s">
        <v>111</v>
      </c>
      <c r="D11" s="480">
        <v>4.9711081706283855E-2</v>
      </c>
      <c r="E11" s="393">
        <v>5.1576076636480901E-2</v>
      </c>
      <c r="F11" s="367"/>
    </row>
    <row r="12" spans="1:9" x14ac:dyDescent="0.3">
      <c r="A12" s="367"/>
      <c r="B12" s="82"/>
      <c r="C12" s="35" t="s">
        <v>42</v>
      </c>
      <c r="D12" s="480">
        <v>1</v>
      </c>
      <c r="E12" s="393">
        <v>1</v>
      </c>
      <c r="F12" s="367"/>
    </row>
    <row r="13" spans="1:9" ht="19.5" thickBot="1" x14ac:dyDescent="0.35">
      <c r="A13" s="367"/>
      <c r="B13" s="82"/>
      <c r="C13" s="36" t="s">
        <v>62</v>
      </c>
      <c r="D13" s="481">
        <v>26260</v>
      </c>
      <c r="E13" s="396">
        <f>MROUND(152721,10)</f>
        <v>152720</v>
      </c>
      <c r="F13" s="367"/>
    </row>
    <row r="14" spans="1:9" ht="29.25" customHeight="1" x14ac:dyDescent="0.25">
      <c r="A14" s="406"/>
      <c r="B14" s="406"/>
      <c r="C14" s="32" t="s">
        <v>664</v>
      </c>
      <c r="D14" s="83"/>
      <c r="E14" s="85"/>
      <c r="F14" s="406"/>
    </row>
    <row r="15" spans="1:9" ht="15.75" x14ac:dyDescent="0.25">
      <c r="A15" s="406"/>
      <c r="B15" s="406"/>
      <c r="C15" s="536" t="s">
        <v>78</v>
      </c>
      <c r="D15" s="545"/>
      <c r="E15" s="545"/>
      <c r="F15" s="545"/>
    </row>
    <row r="16" spans="1:9" x14ac:dyDescent="0.3">
      <c r="A16" s="366"/>
      <c r="B16" s="373"/>
      <c r="C16" s="406" t="s">
        <v>673</v>
      </c>
      <c r="D16" s="406"/>
      <c r="E16" s="406"/>
      <c r="F16" s="406"/>
    </row>
    <row r="17" spans="1:6" x14ac:dyDescent="0.3">
      <c r="A17" s="366"/>
      <c r="B17" s="373"/>
      <c r="C17" s="22"/>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1"/>
  <sheetViews>
    <sheetView showGridLines="0" topLeftCell="A4" zoomScale="85" zoomScaleNormal="85" workbookViewId="0">
      <selection activeCell="B12" sqref="B12"/>
    </sheetView>
  </sheetViews>
  <sheetFormatPr baseColWidth="10" defaultRowHeight="18.75" x14ac:dyDescent="0.3"/>
  <cols>
    <col min="1" max="1" width="6.28515625" style="21" customWidth="1"/>
    <col min="2" max="2" width="66.42578125" style="21" bestFit="1" customWidth="1"/>
    <col min="3" max="3" width="25.140625" style="21"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6" t="s">
        <v>3</v>
      </c>
      <c r="B1" s="373"/>
      <c r="C1" s="22"/>
      <c r="D1" s="366"/>
      <c r="E1" s="366"/>
      <c r="F1" s="366"/>
      <c r="G1" s="366"/>
      <c r="H1" s="366"/>
      <c r="I1" s="366"/>
    </row>
    <row r="2" spans="1:9" ht="21" x14ac:dyDescent="0.35">
      <c r="A2" s="373"/>
      <c r="B2" s="373"/>
      <c r="C2" s="67"/>
      <c r="D2" s="366"/>
      <c r="E2" s="366"/>
      <c r="F2" s="366"/>
      <c r="G2" s="366"/>
      <c r="H2" s="366"/>
      <c r="I2" s="366"/>
    </row>
    <row r="3" spans="1:9" x14ac:dyDescent="0.3">
      <c r="B3" s="17" t="s">
        <v>568</v>
      </c>
      <c r="D3" s="401"/>
      <c r="E3" s="22"/>
      <c r="F3" s="373"/>
      <c r="G3" s="373"/>
      <c r="H3" s="366"/>
      <c r="I3" s="366"/>
    </row>
    <row r="4" spans="1:9" ht="19.5" thickBot="1" x14ac:dyDescent="0.35">
      <c r="A4" s="206"/>
      <c r="B4" s="33"/>
      <c r="C4" s="434"/>
      <c r="D4" s="33"/>
      <c r="E4" s="33"/>
      <c r="F4" s="33"/>
      <c r="G4" s="33"/>
    </row>
    <row r="5" spans="1:9" ht="75.75" thickBot="1" x14ac:dyDescent="0.35">
      <c r="A5" s="206"/>
      <c r="B5" s="43"/>
      <c r="C5" s="74" t="s">
        <v>67</v>
      </c>
      <c r="D5" s="74" t="s">
        <v>68</v>
      </c>
      <c r="E5" s="74" t="s">
        <v>661</v>
      </c>
      <c r="F5" s="21"/>
      <c r="G5" s="21"/>
    </row>
    <row r="6" spans="1:9" x14ac:dyDescent="0.3">
      <c r="A6" s="207"/>
      <c r="B6" s="471" t="s">
        <v>506</v>
      </c>
      <c r="C6" s="482">
        <v>114020</v>
      </c>
      <c r="D6" s="483">
        <v>7.7887968471358748</v>
      </c>
      <c r="E6" s="482">
        <v>3715.6942130000002</v>
      </c>
      <c r="F6" s="21"/>
      <c r="G6" s="21"/>
    </row>
    <row r="7" spans="1:9" x14ac:dyDescent="0.3">
      <c r="A7" s="207"/>
      <c r="B7" s="28" t="s">
        <v>509</v>
      </c>
      <c r="C7" s="484">
        <v>22360</v>
      </c>
      <c r="D7" s="485">
        <v>5.8938349917701842</v>
      </c>
      <c r="E7" s="484">
        <v>520.36965899999996</v>
      </c>
      <c r="F7" s="21"/>
      <c r="G7" s="21"/>
    </row>
    <row r="8" spans="1:9" x14ac:dyDescent="0.3">
      <c r="A8" s="207"/>
      <c r="B8" s="28" t="s">
        <v>511</v>
      </c>
      <c r="C8" s="484">
        <v>26450</v>
      </c>
      <c r="D8" s="485">
        <v>6.4333366344905594</v>
      </c>
      <c r="E8" s="484">
        <v>595.263282</v>
      </c>
      <c r="F8" s="21"/>
      <c r="G8" s="21"/>
    </row>
    <row r="9" spans="1:9" x14ac:dyDescent="0.3">
      <c r="A9" s="207"/>
      <c r="B9" s="28" t="s">
        <v>536</v>
      </c>
      <c r="C9" s="484">
        <v>25770</v>
      </c>
      <c r="D9" s="485">
        <v>7.2070094669993798</v>
      </c>
      <c r="E9" s="484">
        <v>594.42707099999996</v>
      </c>
      <c r="F9" s="21"/>
      <c r="G9" s="21"/>
    </row>
    <row r="10" spans="1:9" x14ac:dyDescent="0.3">
      <c r="A10" s="207"/>
      <c r="B10" s="28" t="s">
        <v>538</v>
      </c>
      <c r="C10" s="484">
        <v>40880</v>
      </c>
      <c r="D10" s="485">
        <v>4.3306492016409148</v>
      </c>
      <c r="E10" s="484">
        <v>1134.4864399999999</v>
      </c>
      <c r="F10" s="21"/>
      <c r="G10" s="21"/>
    </row>
    <row r="11" spans="1:9" x14ac:dyDescent="0.3">
      <c r="A11" s="207"/>
      <c r="B11" s="28" t="s">
        <v>539</v>
      </c>
      <c r="C11" s="484">
        <v>31300</v>
      </c>
      <c r="D11" s="485">
        <v>6.1980805678841131</v>
      </c>
      <c r="E11" s="484">
        <v>775.53693799999996</v>
      </c>
      <c r="F11" s="21"/>
      <c r="G11" s="21"/>
    </row>
    <row r="12" spans="1:9" x14ac:dyDescent="0.3">
      <c r="A12" s="207"/>
      <c r="B12" s="28" t="s">
        <v>540</v>
      </c>
      <c r="C12" s="484">
        <v>32710</v>
      </c>
      <c r="D12" s="485">
        <v>8.1365057628623347</v>
      </c>
      <c r="E12" s="484">
        <v>840.81647799999996</v>
      </c>
      <c r="F12" s="21"/>
      <c r="G12" s="21"/>
    </row>
    <row r="13" spans="1:9" x14ac:dyDescent="0.3">
      <c r="A13" s="207"/>
      <c r="B13" s="28" t="s">
        <v>542</v>
      </c>
      <c r="C13" s="484">
        <v>20580</v>
      </c>
      <c r="D13" s="485">
        <v>6.8467335377279603</v>
      </c>
      <c r="E13" s="484">
        <v>468.423607</v>
      </c>
      <c r="F13" s="21"/>
      <c r="G13" s="21"/>
    </row>
    <row r="14" spans="1:9" x14ac:dyDescent="0.3">
      <c r="A14" s="207"/>
      <c r="B14" s="48" t="s">
        <v>672</v>
      </c>
      <c r="C14" s="486">
        <v>314060</v>
      </c>
      <c r="D14" s="487">
        <v>6.5931973477573331</v>
      </c>
      <c r="E14" s="486">
        <v>8645.0176879999999</v>
      </c>
      <c r="F14" s="21"/>
      <c r="G14" s="21"/>
    </row>
    <row r="15" spans="1:9" ht="19.5" thickBot="1" x14ac:dyDescent="0.35">
      <c r="A15" s="207"/>
      <c r="B15" s="53" t="s">
        <v>56</v>
      </c>
      <c r="C15" s="403">
        <v>1775595.155</v>
      </c>
      <c r="D15" s="404">
        <v>9.1999999999999993</v>
      </c>
      <c r="E15" s="405">
        <v>39205.929386000003</v>
      </c>
      <c r="F15" s="21"/>
      <c r="G15" s="21"/>
    </row>
    <row r="16" spans="1:9" x14ac:dyDescent="0.3">
      <c r="A16" s="207"/>
      <c r="B16" s="373"/>
      <c r="C16" s="373"/>
      <c r="D16" s="373"/>
      <c r="E16" s="21"/>
      <c r="F16" s="21"/>
      <c r="G16" s="21"/>
    </row>
    <row r="17" spans="1:7" x14ac:dyDescent="0.25">
      <c r="A17" s="207"/>
      <c r="B17" s="32" t="s">
        <v>662</v>
      </c>
      <c r="C17" s="406"/>
      <c r="D17" s="406"/>
      <c r="E17" s="406"/>
      <c r="F17" s="406"/>
      <c r="G17" s="406"/>
    </row>
    <row r="18" spans="1:7" x14ac:dyDescent="0.25">
      <c r="A18" s="207"/>
      <c r="B18" s="536" t="s">
        <v>78</v>
      </c>
      <c r="C18" s="545"/>
      <c r="D18" s="545"/>
      <c r="E18" s="545"/>
      <c r="F18" s="545"/>
      <c r="G18" s="545"/>
    </row>
    <row r="19" spans="1:7" x14ac:dyDescent="0.25">
      <c r="A19" s="207"/>
      <c r="B19" s="38" t="s">
        <v>663</v>
      </c>
      <c r="C19" s="406"/>
      <c r="D19" s="406"/>
      <c r="E19" s="406"/>
      <c r="F19" s="406"/>
      <c r="G19" s="406"/>
    </row>
    <row r="20" spans="1:7" x14ac:dyDescent="0.3">
      <c r="A20" s="207"/>
      <c r="B20" s="373"/>
      <c r="C20" s="373"/>
      <c r="D20" s="373"/>
      <c r="E20" s="21"/>
      <c r="F20" s="21"/>
      <c r="G20" s="21"/>
    </row>
    <row r="21" spans="1:7" x14ac:dyDescent="0.3">
      <c r="A21" s="207"/>
      <c r="B21" s="373"/>
      <c r="C21" s="373"/>
      <c r="D21" s="373"/>
      <c r="E21" s="21"/>
      <c r="F21" s="21"/>
      <c r="G21" s="21"/>
    </row>
    <row r="22" spans="1:7" x14ac:dyDescent="0.3">
      <c r="A22" s="207"/>
      <c r="B22" s="373"/>
      <c r="C22" s="373"/>
      <c r="D22" s="373"/>
      <c r="E22" s="21"/>
      <c r="F22" s="21"/>
      <c r="G22" s="21"/>
    </row>
    <row r="23" spans="1:7" x14ac:dyDescent="0.3">
      <c r="A23" s="207"/>
      <c r="B23" s="366"/>
      <c r="C23" s="366"/>
      <c r="E23" s="21"/>
    </row>
    <row r="24" spans="1:7" x14ac:dyDescent="0.3">
      <c r="A24" s="207"/>
      <c r="B24" s="366"/>
      <c r="C24" s="366"/>
      <c r="E24" s="21"/>
    </row>
    <row r="25" spans="1:7" x14ac:dyDescent="0.3">
      <c r="A25" s="207"/>
      <c r="B25" s="366"/>
      <c r="C25" s="366"/>
      <c r="E25" s="21"/>
    </row>
    <row r="26" spans="1:7" x14ac:dyDescent="0.25">
      <c r="A26" s="207"/>
      <c r="B26" s="366"/>
      <c r="C26" s="366"/>
    </row>
    <row r="27" spans="1:7" x14ac:dyDescent="0.25">
      <c r="A27" s="207"/>
      <c r="B27" s="366"/>
      <c r="C27" s="366"/>
    </row>
    <row r="28" spans="1:7" x14ac:dyDescent="0.25">
      <c r="A28" s="207"/>
      <c r="B28" s="366"/>
      <c r="C28" s="366"/>
    </row>
    <row r="29" spans="1:7" x14ac:dyDescent="0.25">
      <c r="A29" s="207"/>
      <c r="B29" s="366"/>
      <c r="C29" s="366"/>
    </row>
    <row r="30" spans="1:7" x14ac:dyDescent="0.25">
      <c r="A30" s="207"/>
      <c r="B30" s="366"/>
      <c r="C30" s="366"/>
    </row>
    <row r="31" spans="1:7" x14ac:dyDescent="0.25">
      <c r="A31" s="207"/>
      <c r="B31" s="366"/>
      <c r="C31" s="366"/>
    </row>
    <row r="32" spans="1:7" x14ac:dyDescent="0.25">
      <c r="A32" s="207"/>
      <c r="B32" s="366"/>
      <c r="C32" s="366"/>
    </row>
    <row r="33" spans="1:3" x14ac:dyDescent="0.25">
      <c r="A33" s="207"/>
      <c r="B33" s="366"/>
      <c r="C33" s="366"/>
    </row>
    <row r="34" spans="1:3" x14ac:dyDescent="0.25">
      <c r="A34" s="207"/>
      <c r="B34" s="366"/>
      <c r="C34" s="366"/>
    </row>
    <row r="35" spans="1:3" x14ac:dyDescent="0.25">
      <c r="A35" s="207"/>
      <c r="B35" s="365"/>
      <c r="C35" s="365"/>
    </row>
    <row r="36" spans="1:3" x14ac:dyDescent="0.25">
      <c r="A36" s="207"/>
      <c r="B36" s="365"/>
      <c r="C36" s="365"/>
    </row>
    <row r="37" spans="1:3" x14ac:dyDescent="0.25">
      <c r="A37" s="207"/>
      <c r="B37" s="365"/>
      <c r="C37" s="365"/>
    </row>
    <row r="38" spans="1:3" x14ac:dyDescent="0.25">
      <c r="A38" s="207"/>
      <c r="B38" s="365"/>
      <c r="C38" s="365"/>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25">
      <c r="A109" s="207"/>
      <c r="B109" s="365"/>
      <c r="C109" s="365"/>
    </row>
    <row r="110" spans="1:3" x14ac:dyDescent="0.25">
      <c r="A110" s="207"/>
      <c r="B110" s="365"/>
      <c r="C110" s="365"/>
    </row>
    <row r="111" spans="1:3" x14ac:dyDescent="0.25">
      <c r="A111" s="207"/>
      <c r="B111" s="365"/>
      <c r="C111" s="365"/>
    </row>
    <row r="112" spans="1:3" x14ac:dyDescent="0.3">
      <c r="B112" s="365"/>
      <c r="C112" s="365"/>
    </row>
    <row r="113" spans="2:3" x14ac:dyDescent="0.3">
      <c r="B113" s="365"/>
      <c r="C113" s="365"/>
    </row>
    <row r="114" spans="2:3" x14ac:dyDescent="0.3">
      <c r="B114" s="365"/>
      <c r="C114" s="365"/>
    </row>
    <row r="115" spans="2:3" x14ac:dyDescent="0.3">
      <c r="B115" s="365"/>
      <c r="C115" s="365"/>
    </row>
    <row r="116" spans="2:3" x14ac:dyDescent="0.3">
      <c r="B116" s="365"/>
      <c r="C116" s="365"/>
    </row>
    <row r="117" spans="2:3" x14ac:dyDescent="0.3">
      <c r="B117" s="365"/>
      <c r="C117" s="365"/>
    </row>
    <row r="118" spans="2:3" x14ac:dyDescent="0.3">
      <c r="B118" s="365"/>
      <c r="C118" s="365"/>
    </row>
    <row r="119" spans="2:3" x14ac:dyDescent="0.3">
      <c r="B119" s="365"/>
      <c r="C119" s="365"/>
    </row>
    <row r="120" spans="2:3" x14ac:dyDescent="0.3">
      <c r="B120" s="365"/>
      <c r="C120" s="365"/>
    </row>
    <row r="121" spans="2:3" x14ac:dyDescent="0.3">
      <c r="B121" s="365"/>
      <c r="C121" s="365"/>
    </row>
  </sheetData>
  <mergeCells count="1">
    <mergeCell ref="B18:G18"/>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11" sqref="D11"/>
    </sheetView>
  </sheetViews>
  <sheetFormatPr baseColWidth="10" defaultRowHeight="18.75" x14ac:dyDescent="0.3"/>
  <cols>
    <col min="1" max="1" width="11.42578125" style="21"/>
    <col min="2" max="2" width="30.5703125" style="21" customWidth="1"/>
    <col min="3" max="3" width="20" style="21" customWidth="1"/>
    <col min="4" max="4" width="41" style="21" customWidth="1"/>
    <col min="5" max="5" width="22.85546875" style="21" customWidth="1"/>
    <col min="6" max="9" width="11.42578125" style="365"/>
    <col min="10" max="13" width="11.42578125" style="366"/>
    <col min="14" max="16384" width="11.42578125" style="365"/>
  </cols>
  <sheetData>
    <row r="1" spans="1:16" x14ac:dyDescent="0.3">
      <c r="A1" s="46" t="s">
        <v>3</v>
      </c>
      <c r="B1" s="373"/>
      <c r="C1" s="22"/>
      <c r="D1" s="22"/>
      <c r="E1" s="22"/>
      <c r="F1" s="366"/>
      <c r="G1" s="366"/>
      <c r="H1" s="366"/>
      <c r="I1" s="366"/>
      <c r="N1" s="366"/>
    </row>
    <row r="2" spans="1:16" ht="23.25" x14ac:dyDescent="0.35">
      <c r="A2" s="373"/>
      <c r="B2" s="373"/>
      <c r="C2" s="554"/>
      <c r="D2" s="554"/>
      <c r="E2" s="373"/>
      <c r="F2" s="366"/>
      <c r="G2" s="366"/>
      <c r="H2" s="366"/>
      <c r="I2" s="366"/>
      <c r="N2" s="366"/>
    </row>
    <row r="3" spans="1:16" x14ac:dyDescent="0.3">
      <c r="A3" s="17" t="s">
        <v>655</v>
      </c>
      <c r="B3" s="373"/>
      <c r="C3" s="373"/>
      <c r="D3" s="373"/>
      <c r="E3" s="373"/>
      <c r="F3" s="366"/>
      <c r="G3" s="366"/>
      <c r="H3" s="366"/>
      <c r="I3" s="366"/>
      <c r="N3" s="366"/>
    </row>
    <row r="4" spans="1:16" ht="19.5" thickBot="1" x14ac:dyDescent="0.35">
      <c r="A4" s="17"/>
      <c r="B4" s="373"/>
      <c r="C4" s="366"/>
      <c r="D4" s="373"/>
      <c r="E4" s="373"/>
      <c r="F4" s="366"/>
      <c r="G4" s="366"/>
      <c r="H4" s="366"/>
      <c r="I4" s="366"/>
      <c r="N4" s="366"/>
    </row>
    <row r="5" spans="1:16" ht="19.5" customHeight="1" thickBot="1" x14ac:dyDescent="0.35">
      <c r="A5" s="433"/>
      <c r="B5" s="33"/>
      <c r="C5" s="538" t="str">
        <f>test</f>
        <v>Ile-de-France</v>
      </c>
      <c r="D5" s="552"/>
      <c r="E5" s="74" t="s">
        <v>112</v>
      </c>
      <c r="F5" s="367"/>
      <c r="G5" s="367"/>
      <c r="H5" s="367"/>
      <c r="I5" s="367"/>
      <c r="J5" s="367"/>
      <c r="K5" s="367"/>
      <c r="L5" s="367"/>
      <c r="M5" s="367"/>
      <c r="N5" s="366"/>
    </row>
    <row r="6" spans="1:16" ht="19.5" thickBot="1" x14ac:dyDescent="0.3">
      <c r="A6" s="433"/>
      <c r="B6" s="37" t="s">
        <v>113</v>
      </c>
      <c r="C6" s="399" t="s">
        <v>95</v>
      </c>
      <c r="D6" s="400" t="s">
        <v>114</v>
      </c>
      <c r="E6" s="394" t="s">
        <v>115</v>
      </c>
      <c r="F6" s="367"/>
      <c r="G6" s="367"/>
      <c r="H6" s="367"/>
      <c r="I6" s="367"/>
      <c r="J6" s="367"/>
      <c r="K6" s="367"/>
      <c r="L6" s="367"/>
      <c r="M6" s="367"/>
      <c r="N6" s="367"/>
    </row>
    <row r="7" spans="1:16" x14ac:dyDescent="0.3">
      <c r="A7" s="433"/>
      <c r="B7" s="407" t="s">
        <v>64</v>
      </c>
      <c r="C7" s="488">
        <f>MROUND(SUMIF('Effectifs ACOSS+MSA 2020'!D4:D102,C5,'Effectifs ACOSS+MSA 2020'!P4:P102),10)</f>
        <v>42840</v>
      </c>
      <c r="D7" s="489">
        <f>C7/$C$15*100</f>
        <v>13.640705597656499</v>
      </c>
      <c r="E7" s="408">
        <f>'Effectifs ACOSS+MSA 2020'!P103/'Effectifs ACOSS+MSA 2020'!E103*100</f>
        <v>11.434428796485921</v>
      </c>
      <c r="F7" s="367"/>
      <c r="G7" s="54"/>
      <c r="H7" s="367"/>
      <c r="I7" s="367"/>
      <c r="J7" s="367"/>
      <c r="K7" s="367"/>
      <c r="L7" s="367"/>
      <c r="M7" s="367"/>
    </row>
    <row r="8" spans="1:16" x14ac:dyDescent="0.3">
      <c r="A8" s="433"/>
      <c r="B8" s="409" t="s">
        <v>66</v>
      </c>
      <c r="C8" s="490">
        <f>MROUND(SUMIF('Effectifs ACOSS+MSA 2020'!D4:D102,C5,'Effectifs ACOSS+MSA 2020'!T4:T102),10)</f>
        <v>21380</v>
      </c>
      <c r="D8" s="491">
        <f t="shared" ref="D8:D14" si="0">C8/$C$15*100</f>
        <v>6.8076163790358528</v>
      </c>
      <c r="E8" s="410">
        <f>'Effectifs ACOSS+MSA 2020'!T103/'Effectifs ACOSS+MSA 2020'!E103*100</f>
        <v>4.5217170635440507</v>
      </c>
      <c r="F8" s="367"/>
      <c r="G8" s="54"/>
      <c r="H8" s="367"/>
      <c r="I8" s="367"/>
      <c r="J8" s="367"/>
      <c r="K8" s="367"/>
      <c r="L8" s="367"/>
      <c r="M8" s="367"/>
    </row>
    <row r="9" spans="1:16" x14ac:dyDescent="0.3">
      <c r="A9" s="433"/>
      <c r="B9" s="409" t="s">
        <v>65</v>
      </c>
      <c r="C9" s="490">
        <f>MROUND(SUMIF('Effectifs ACOSS+MSA 2020'!D4:D102,C5,'Effectifs ACOSS+MSA 2020'!S4:S102),10)</f>
        <v>33590</v>
      </c>
      <c r="D9" s="491">
        <f t="shared" si="0"/>
        <v>10.695408520664841</v>
      </c>
      <c r="E9" s="410">
        <f>'Effectifs ACOSS+MSA 2020'!S103/'Effectifs ACOSS+MSA 2020'!E103*100</f>
        <v>7.5167810793846979</v>
      </c>
      <c r="F9" s="367"/>
      <c r="G9" s="54"/>
      <c r="H9" s="367"/>
      <c r="I9" s="367"/>
      <c r="J9" s="367"/>
      <c r="K9" s="367"/>
      <c r="L9" s="367"/>
      <c r="M9" s="367"/>
    </row>
    <row r="10" spans="1:16" x14ac:dyDescent="0.3">
      <c r="A10" s="433"/>
      <c r="B10" s="409" t="s">
        <v>45</v>
      </c>
      <c r="C10" s="490">
        <f>MROUND(SUMIF('Effectifs ACOSS+MSA 2020'!D4:D102,C5,'Effectifs ACOSS+MSA 2020'!CE4:CE102),10)</f>
        <v>119750</v>
      </c>
      <c r="D10" s="491">
        <f t="shared" si="0"/>
        <v>38.129656753486593</v>
      </c>
      <c r="E10" s="410">
        <v>50.4</v>
      </c>
      <c r="F10" s="367"/>
      <c r="G10" s="54"/>
      <c r="H10" s="367"/>
      <c r="I10" s="367"/>
      <c r="J10" s="367"/>
      <c r="K10" s="367"/>
      <c r="L10" s="367"/>
      <c r="M10" s="406"/>
      <c r="N10" s="20"/>
      <c r="O10" s="20"/>
      <c r="P10" s="20"/>
    </row>
    <row r="11" spans="1:16" x14ac:dyDescent="0.3">
      <c r="A11" s="433"/>
      <c r="B11" s="409" t="s">
        <v>40</v>
      </c>
      <c r="C11" s="492">
        <f>MROUND(SUMIF('Effectifs ACOSS+MSA 2020'!D4:D102,C5,'Effectifs ACOSS+MSA 2020'!AN4:AN102),10)</f>
        <v>3730</v>
      </c>
      <c r="D11" s="491">
        <f t="shared" si="0"/>
        <v>1.1876711456409603</v>
      </c>
      <c r="E11" s="410">
        <f>'Effectifs ACOSS+MSA 2020'!AN103/'Effectifs ACOSS+MSA 2020'!E103*100</f>
        <v>1.1761672657978011</v>
      </c>
      <c r="F11" s="367"/>
      <c r="G11" s="54"/>
      <c r="H11" s="367"/>
      <c r="I11" s="367"/>
      <c r="J11" s="367"/>
      <c r="K11" s="367"/>
      <c r="L11" s="367"/>
      <c r="M11" s="406"/>
      <c r="N11" s="20"/>
      <c r="O11" s="20"/>
      <c r="P11" s="20"/>
    </row>
    <row r="12" spans="1:16" x14ac:dyDescent="0.3">
      <c r="A12" s="433"/>
      <c r="B12" s="409" t="s">
        <v>38</v>
      </c>
      <c r="C12" s="492">
        <f>MROUND(SUMIF('Effectifs ACOSS+MSA 2020'!D4:D102,C5,'Effectifs ACOSS+MSA 2020'!AO4:AO102),10)</f>
        <v>8820</v>
      </c>
      <c r="D12" s="491">
        <f t="shared" si="0"/>
        <v>2.8083805642233965</v>
      </c>
      <c r="E12" s="410">
        <f>'Effectifs ACOSS+MSA 2020'!AO103/'Effectifs ACOSS+MSA 2020'!E103*100</f>
        <v>2.1943375007147186</v>
      </c>
      <c r="F12" s="367"/>
      <c r="G12" s="54"/>
      <c r="H12" s="367"/>
      <c r="I12" s="367"/>
      <c r="J12" s="367"/>
      <c r="K12" s="367"/>
      <c r="L12" s="367"/>
      <c r="M12" s="406"/>
      <c r="N12" s="20"/>
      <c r="O12" s="20"/>
      <c r="P12" s="20"/>
    </row>
    <row r="13" spans="1:16" x14ac:dyDescent="0.3">
      <c r="A13" s="433"/>
      <c r="B13" s="409" t="s">
        <v>72</v>
      </c>
      <c r="C13" s="492">
        <f>MROUND(C15-C14-SUM(C7:C12),10)</f>
        <v>37410</v>
      </c>
      <c r="D13" s="491">
        <f t="shared" si="0"/>
        <v>11.911736610838693</v>
      </c>
      <c r="E13" s="410">
        <f>E15-E14-SUM(E7:E12)</f>
        <v>12.27802751835226</v>
      </c>
      <c r="F13" s="367"/>
      <c r="G13" s="54"/>
      <c r="H13" s="367"/>
      <c r="I13" s="367"/>
      <c r="J13" s="367"/>
      <c r="K13" s="367"/>
      <c r="L13" s="367"/>
      <c r="M13" s="406"/>
      <c r="N13" s="20"/>
      <c r="O13" s="20"/>
      <c r="P13" s="20"/>
    </row>
    <row r="14" spans="1:16" x14ac:dyDescent="0.3">
      <c r="A14" s="433"/>
      <c r="B14" s="409" t="s">
        <v>71</v>
      </c>
      <c r="C14" s="493">
        <f>MROUND(SUMIF('Effectifs ACOSS+MSA 2020'!D4:D102,C5,'Effectifs ACOSS+MSA 2020'!BD4:BD102),10)</f>
        <v>46540</v>
      </c>
      <c r="D14" s="491">
        <f t="shared" si="0"/>
        <v>14.818824428453162</v>
      </c>
      <c r="E14" s="411">
        <f>'Effectifs ACOSS+MSA 2020'!BD103/'Effectifs ACOSS+MSA 2020'!E103*100</f>
        <v>10.47854077572055</v>
      </c>
      <c r="F14" s="367"/>
      <c r="G14" s="54"/>
      <c r="H14" s="367"/>
      <c r="I14" s="367"/>
      <c r="J14" s="367"/>
      <c r="K14" s="367"/>
      <c r="L14" s="367"/>
      <c r="M14" s="406"/>
      <c r="N14" s="20"/>
      <c r="O14" s="20"/>
      <c r="P14" s="20"/>
    </row>
    <row r="15" spans="1:16" ht="19.5" thickBot="1" x14ac:dyDescent="0.35">
      <c r="A15" s="433"/>
      <c r="B15" s="412" t="s">
        <v>63</v>
      </c>
      <c r="C15" s="494">
        <f>MROUND(SUMIF('Effectifs ACOSS+MSA 2020'!D4:D102,C5,'Effectifs ACOSS+MSA 2020'!E4:E102),10)</f>
        <v>314060</v>
      </c>
      <c r="D15" s="495">
        <f>SUM(D7:D14)</f>
        <v>100</v>
      </c>
      <c r="E15" s="413">
        <v>100</v>
      </c>
      <c r="F15" s="367"/>
      <c r="G15" s="367"/>
      <c r="H15" s="367"/>
      <c r="I15" s="406"/>
      <c r="J15" s="406"/>
      <c r="K15" s="406"/>
      <c r="L15" s="406"/>
    </row>
    <row r="16" spans="1:16" ht="25.5" customHeight="1" x14ac:dyDescent="0.25">
      <c r="A16" s="406"/>
      <c r="B16" s="32" t="s">
        <v>665</v>
      </c>
      <c r="C16" s="39"/>
      <c r="D16" s="83"/>
      <c r="E16" s="406"/>
      <c r="F16" s="406"/>
      <c r="G16" s="406"/>
      <c r="H16" s="406"/>
      <c r="I16" s="406"/>
      <c r="N16" s="366"/>
    </row>
    <row r="17" spans="1:17" ht="15.75" customHeight="1" x14ac:dyDescent="0.25">
      <c r="A17" s="406"/>
      <c r="B17" s="536" t="s">
        <v>78</v>
      </c>
      <c r="C17" s="536"/>
      <c r="D17" s="536"/>
      <c r="E17" s="536"/>
      <c r="F17" s="536"/>
      <c r="G17" s="536"/>
      <c r="H17" s="536"/>
      <c r="I17" s="536"/>
      <c r="J17" s="406" t="s">
        <v>77</v>
      </c>
      <c r="K17" s="365"/>
      <c r="N17" s="366"/>
    </row>
    <row r="18" spans="1:17" x14ac:dyDescent="0.3">
      <c r="A18" s="373"/>
      <c r="B18" s="406" t="s">
        <v>90</v>
      </c>
      <c r="C18" s="373"/>
      <c r="D18" s="373"/>
      <c r="E18" s="373"/>
      <c r="F18" s="366"/>
      <c r="G18" s="366"/>
      <c r="H18" s="366"/>
      <c r="I18" s="366"/>
      <c r="N18" s="366"/>
    </row>
    <row r="19" spans="1:17" x14ac:dyDescent="0.3">
      <c r="A19" s="373"/>
      <c r="B19" s="406"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53"/>
      <c r="D22" s="553"/>
      <c r="E22" s="373"/>
      <c r="F22" s="366"/>
      <c r="G22" s="366"/>
      <c r="H22" s="366"/>
      <c r="I22" s="366"/>
      <c r="N22" s="366"/>
    </row>
    <row r="23" spans="1:17" x14ac:dyDescent="0.3">
      <c r="A23" s="373"/>
      <c r="B23" s="373"/>
      <c r="C23" s="373"/>
      <c r="D23" s="373"/>
      <c r="E23" s="373"/>
      <c r="F23" s="366"/>
      <c r="G23" s="366"/>
      <c r="H23" s="366"/>
      <c r="I23" s="366"/>
      <c r="N23" s="406"/>
      <c r="O23" s="20"/>
      <c r="P23" s="20"/>
      <c r="Q23" s="20"/>
    </row>
    <row r="24" spans="1:17" x14ac:dyDescent="0.3">
      <c r="A24" s="373"/>
      <c r="B24" s="373"/>
      <c r="C24" s="373"/>
      <c r="D24" s="373"/>
      <c r="E24" s="373"/>
      <c r="F24" s="366"/>
      <c r="G24" s="366"/>
      <c r="H24" s="366"/>
      <c r="I24" s="366"/>
      <c r="N24" s="406"/>
      <c r="O24" s="20"/>
      <c r="P24" s="20"/>
      <c r="Q24" s="20"/>
    </row>
    <row r="25" spans="1:17" x14ac:dyDescent="0.3">
      <c r="A25" s="373"/>
      <c r="B25" s="373"/>
      <c r="C25" s="40"/>
      <c r="D25" s="55"/>
      <c r="E25" s="55"/>
      <c r="F25" s="366"/>
      <c r="G25" s="366"/>
      <c r="H25" s="366"/>
      <c r="I25" s="366"/>
      <c r="N25" s="406"/>
      <c r="O25" s="20"/>
      <c r="P25" s="20"/>
      <c r="Q25" s="20"/>
    </row>
    <row r="26" spans="1:17" x14ac:dyDescent="0.3">
      <c r="A26" s="373"/>
      <c r="B26" s="373"/>
      <c r="C26" s="41"/>
      <c r="D26" s="41"/>
      <c r="E26" s="40"/>
      <c r="F26" s="366"/>
      <c r="G26" s="366"/>
      <c r="H26" s="366"/>
      <c r="I26" s="366"/>
      <c r="N26" s="406"/>
      <c r="O26" s="20"/>
      <c r="P26" s="20"/>
      <c r="Q26" s="20"/>
    </row>
    <row r="27" spans="1:17" x14ac:dyDescent="0.3">
      <c r="A27" s="373"/>
      <c r="B27" s="373"/>
      <c r="C27" s="373"/>
      <c r="D27" s="373"/>
      <c r="E27" s="373"/>
      <c r="F27" s="366"/>
      <c r="G27" s="366"/>
      <c r="H27" s="366"/>
      <c r="I27" s="366"/>
      <c r="N27" s="406"/>
      <c r="O27" s="20"/>
      <c r="P27" s="20"/>
      <c r="Q27" s="20"/>
    </row>
    <row r="28" spans="1:17" ht="18.75" customHeight="1" x14ac:dyDescent="0.3">
      <c r="A28" s="373"/>
      <c r="B28" s="373"/>
      <c r="C28" s="373"/>
      <c r="D28" s="373"/>
      <c r="E28" s="373"/>
      <c r="F28" s="366"/>
      <c r="G28" s="366"/>
      <c r="H28" s="366"/>
      <c r="I28" s="366"/>
      <c r="N28" s="406"/>
      <c r="O28" s="20"/>
      <c r="P28" s="20"/>
      <c r="Q28" s="20"/>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F25" sqref="F25"/>
    </sheetView>
  </sheetViews>
  <sheetFormatPr baseColWidth="10" defaultRowHeight="18.75" x14ac:dyDescent="0.3"/>
  <cols>
    <col min="1" max="1" width="11.42578125" style="21"/>
    <col min="2" max="2" width="12.5703125" style="21" customWidth="1"/>
    <col min="3" max="3" width="28.7109375" style="21" customWidth="1"/>
    <col min="4" max="4" width="22.85546875" style="21" customWidth="1"/>
    <col min="5" max="5" width="24.7109375" style="21"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6" t="s">
        <v>3</v>
      </c>
      <c r="B1" s="373"/>
      <c r="C1" s="22"/>
      <c r="D1" s="22"/>
      <c r="E1" s="22"/>
      <c r="F1" s="366"/>
      <c r="G1" s="366"/>
      <c r="H1" s="366"/>
      <c r="I1" s="366"/>
      <c r="N1" s="366"/>
    </row>
    <row r="2" spans="1:17" x14ac:dyDescent="0.3">
      <c r="A2" s="373"/>
      <c r="B2" s="373"/>
      <c r="C2" s="373"/>
      <c r="D2" s="373"/>
      <c r="E2" s="22"/>
      <c r="F2" s="366"/>
      <c r="G2" s="366"/>
      <c r="H2" s="366"/>
      <c r="I2" s="366"/>
      <c r="N2" s="366"/>
    </row>
    <row r="3" spans="1:17" x14ac:dyDescent="0.3">
      <c r="A3" s="17" t="s">
        <v>97</v>
      </c>
      <c r="B3" s="373"/>
      <c r="C3" s="373"/>
      <c r="D3" s="373"/>
      <c r="E3" s="373"/>
      <c r="F3" s="366"/>
      <c r="G3" s="366"/>
      <c r="H3" s="366"/>
      <c r="I3" s="366"/>
      <c r="N3" s="366"/>
    </row>
    <row r="4" spans="1:17" ht="19.5" thickBot="1" x14ac:dyDescent="0.35">
      <c r="A4" s="17"/>
      <c r="B4" s="373"/>
      <c r="C4" s="373"/>
      <c r="D4" s="373"/>
      <c r="E4" s="373"/>
      <c r="F4" s="366"/>
      <c r="G4" s="366"/>
      <c r="H4" s="366"/>
      <c r="I4" s="366"/>
      <c r="N4" s="366"/>
    </row>
    <row r="5" spans="1:17" s="90" customFormat="1" ht="19.5" thickBot="1" x14ac:dyDescent="0.35">
      <c r="A5" s="56"/>
      <c r="B5" s="367"/>
      <c r="C5" s="538" t="s">
        <v>67</v>
      </c>
      <c r="D5" s="555"/>
      <c r="E5" s="556"/>
      <c r="F5" s="538" t="s">
        <v>652</v>
      </c>
      <c r="G5" s="556"/>
      <c r="H5" s="375"/>
      <c r="I5" s="375"/>
      <c r="J5" s="375"/>
      <c r="K5" s="375"/>
      <c r="L5" s="375"/>
      <c r="M5" s="375"/>
      <c r="N5" s="375"/>
    </row>
    <row r="6" spans="1:17" s="90" customFormat="1" ht="38.25" thickBot="1" x14ac:dyDescent="0.3">
      <c r="A6" s="433"/>
      <c r="B6" s="395"/>
      <c r="C6" s="496" t="str">
        <f>test</f>
        <v>Ile-de-France</v>
      </c>
      <c r="D6" s="14" t="s">
        <v>36</v>
      </c>
      <c r="E6" s="15" t="s">
        <v>12</v>
      </c>
      <c r="F6" s="470" t="str">
        <f>test</f>
        <v>Ile-de-France</v>
      </c>
      <c r="G6" s="15" t="s">
        <v>36</v>
      </c>
      <c r="H6" s="368"/>
      <c r="I6" s="368"/>
      <c r="J6" s="368"/>
      <c r="K6" s="368"/>
      <c r="L6" s="368"/>
      <c r="M6" s="368"/>
      <c r="N6" s="375"/>
    </row>
    <row r="7" spans="1:17" s="90" customFormat="1" x14ac:dyDescent="0.3">
      <c r="A7" s="433"/>
      <c r="B7" s="414">
        <v>2020</v>
      </c>
      <c r="C7" s="497">
        <f>MROUND(SUMIF('Construction 4,4'!$B$1:$R$1,$C$6,'Construction 4,4'!B2:R2),10)</f>
        <v>314060</v>
      </c>
      <c r="D7" s="417">
        <f>MROUND(1775587.16411261,10)</f>
        <v>1775590</v>
      </c>
      <c r="E7" s="420">
        <f>C7/D7*100</f>
        <v>17.687641854256896</v>
      </c>
      <c r="F7" s="498">
        <f>C7/$C$16*100</f>
        <v>103.17684549426723</v>
      </c>
      <c r="G7" s="423">
        <f>D7/$D$16*100</f>
        <v>99.71303420003369</v>
      </c>
      <c r="H7" s="368"/>
      <c r="I7" s="368"/>
      <c r="J7" s="368"/>
      <c r="K7" s="368"/>
      <c r="L7" s="368"/>
      <c r="M7" s="368"/>
      <c r="N7" s="375"/>
    </row>
    <row r="8" spans="1:17" s="90" customFormat="1" x14ac:dyDescent="0.3">
      <c r="A8" s="433"/>
      <c r="B8" s="415">
        <v>2019</v>
      </c>
      <c r="C8" s="499">
        <f>MROUND(SUMIF('Construction 4,4'!$B$1:$R$1,$C$6,'Construction 4,4'!B3:R3),10)</f>
        <v>316340</v>
      </c>
      <c r="D8" s="418">
        <f>MROUND(1793859.88785722,10)</f>
        <v>1793860</v>
      </c>
      <c r="E8" s="421">
        <f t="shared" ref="E8:E16" si="0">C8/D8*100</f>
        <v>17.634598017682539</v>
      </c>
      <c r="F8" s="500">
        <f t="shared" ref="F8:F16" si="1">C8/$C$16*100</f>
        <v>103.92588455599724</v>
      </c>
      <c r="G8" s="424">
        <f t="shared" ref="G8:G16" si="2">D8/$D$16*100</f>
        <v>100.73903521087213</v>
      </c>
      <c r="H8" s="368"/>
      <c r="I8" s="368"/>
      <c r="J8" s="368"/>
      <c r="K8" s="368"/>
      <c r="L8" s="368"/>
      <c r="M8" s="368"/>
      <c r="N8" s="368"/>
    </row>
    <row r="9" spans="1:17" s="90" customFormat="1" x14ac:dyDescent="0.3">
      <c r="A9" s="433"/>
      <c r="B9" s="415">
        <v>2018</v>
      </c>
      <c r="C9" s="499">
        <f>MROUND(SUMIF('Construction 4,4'!$B$1:$R$1,$C$6,'Construction 4,4'!B4:R4),10)</f>
        <v>312370</v>
      </c>
      <c r="D9" s="418">
        <f>MROUND(1783886.81163714,10)</f>
        <v>1783890</v>
      </c>
      <c r="E9" s="421">
        <f t="shared" si="0"/>
        <v>17.51060883798889</v>
      </c>
      <c r="F9" s="500">
        <f t="shared" si="1"/>
        <v>102.62163671605506</v>
      </c>
      <c r="G9" s="424">
        <f t="shared" si="2"/>
        <v>100.17914303363847</v>
      </c>
      <c r="H9" s="368"/>
      <c r="I9" s="368"/>
      <c r="J9" s="368"/>
      <c r="K9" s="368"/>
      <c r="L9" s="368"/>
      <c r="M9" s="368"/>
      <c r="N9" s="368"/>
    </row>
    <row r="10" spans="1:17" s="90" customFormat="1" x14ac:dyDescent="0.3">
      <c r="A10" s="433"/>
      <c r="B10" s="415">
        <v>2017</v>
      </c>
      <c r="C10" s="499">
        <f>MROUND(SUMIF('Construction 4,4'!$B$1:$R$1,$C$6,'Construction 4,4'!B5:R5),10)</f>
        <v>313470</v>
      </c>
      <c r="D10" s="418">
        <f>MROUND(1806432.21881492,10)</f>
        <v>1806430</v>
      </c>
      <c r="E10" s="421">
        <f t="shared" si="0"/>
        <v>17.353011187812424</v>
      </c>
      <c r="F10" s="500">
        <f t="shared" si="1"/>
        <v>102.98301521074937</v>
      </c>
      <c r="G10" s="424">
        <f t="shared" si="2"/>
        <v>101.44493738417478</v>
      </c>
      <c r="H10" s="368"/>
      <c r="I10" s="368"/>
      <c r="J10" s="368"/>
      <c r="K10" s="368"/>
      <c r="L10" s="368"/>
      <c r="M10" s="368"/>
      <c r="N10" s="368"/>
    </row>
    <row r="11" spans="1:17" s="90" customFormat="1" x14ac:dyDescent="0.3">
      <c r="A11" s="433"/>
      <c r="B11" s="415">
        <v>2016</v>
      </c>
      <c r="C11" s="499">
        <f>MROUND(SUMIF('Construction 4,4'!$B$1:$R$1,$C$6,'Construction 4,4'!B6:R6),10)</f>
        <v>313150</v>
      </c>
      <c r="D11" s="418">
        <f>MROUND(1815915.97190036,10)</f>
        <v>1815920</v>
      </c>
      <c r="E11" s="421">
        <f t="shared" si="0"/>
        <v>17.244702409797789</v>
      </c>
      <c r="F11" s="500">
        <f t="shared" si="1"/>
        <v>102.87788692138375</v>
      </c>
      <c r="G11" s="424">
        <f t="shared" si="2"/>
        <v>101.97787386982647</v>
      </c>
      <c r="H11" s="368"/>
      <c r="I11" s="368"/>
      <c r="J11" s="368"/>
      <c r="K11" s="368"/>
      <c r="L11" s="368"/>
      <c r="M11" s="368"/>
      <c r="N11" s="368"/>
    </row>
    <row r="12" spans="1:17" s="90" customFormat="1" x14ac:dyDescent="0.3">
      <c r="A12" s="433"/>
      <c r="B12" s="415">
        <v>2015</v>
      </c>
      <c r="C12" s="499">
        <f>MROUND(SUMIF('Construction 4,4'!$B$1:$R$1,$C$6,'Construction 4,4'!B7:R7),10)</f>
        <v>311360</v>
      </c>
      <c r="D12" s="418">
        <f>MROUND(1810451.63490391,10)</f>
        <v>1810450</v>
      </c>
      <c r="E12" s="421">
        <f t="shared" si="0"/>
        <v>17.197934215250353</v>
      </c>
      <c r="F12" s="500">
        <f t="shared" si="1"/>
        <v>102.28982555274484</v>
      </c>
      <c r="G12" s="424">
        <f t="shared" si="2"/>
        <v>101.6706913011737</v>
      </c>
      <c r="H12" s="368"/>
      <c r="I12" s="368"/>
      <c r="J12" s="368"/>
      <c r="K12" s="368"/>
      <c r="L12" s="368"/>
      <c r="M12" s="368"/>
      <c r="N12" s="57"/>
      <c r="O12" s="435"/>
      <c r="P12" s="435"/>
      <c r="Q12" s="435"/>
    </row>
    <row r="13" spans="1:17" s="90" customFormat="1" x14ac:dyDescent="0.3">
      <c r="A13" s="433"/>
      <c r="B13" s="415">
        <v>2014</v>
      </c>
      <c r="C13" s="499">
        <f>MROUND(SUMIF('Construction 4,4'!$B$1:$R$1,$C$6,'Construction 4,4'!B8:R8),10)</f>
        <v>311080</v>
      </c>
      <c r="D13" s="418">
        <f>MROUND(1805115.4239822,10)</f>
        <v>1805120</v>
      </c>
      <c r="E13" s="421">
        <f t="shared" si="0"/>
        <v>17.233203332742423</v>
      </c>
      <c r="F13" s="500">
        <f t="shared" si="1"/>
        <v>102.19783829954991</v>
      </c>
      <c r="G13" s="424">
        <f t="shared" si="2"/>
        <v>101.37137080923233</v>
      </c>
      <c r="H13" s="368"/>
      <c r="I13" s="368"/>
      <c r="J13" s="368"/>
      <c r="K13" s="368"/>
      <c r="L13" s="368"/>
      <c r="M13" s="368"/>
      <c r="N13" s="57"/>
      <c r="O13" s="435"/>
      <c r="P13" s="435"/>
      <c r="Q13" s="435"/>
    </row>
    <row r="14" spans="1:17" s="90" customFormat="1" x14ac:dyDescent="0.3">
      <c r="A14" s="433"/>
      <c r="B14" s="415">
        <v>2013</v>
      </c>
      <c r="C14" s="499">
        <f>MROUND(SUMIF('Construction 4,4'!$B$1:$R$1,$C$6,'Construction 4,4'!B9:R9),10)</f>
        <v>306770</v>
      </c>
      <c r="D14" s="418">
        <f>MROUND(1786573.36125716,10)</f>
        <v>1786570</v>
      </c>
      <c r="E14" s="421">
        <f t="shared" si="0"/>
        <v>17.170891708693194</v>
      </c>
      <c r="F14" s="500">
        <f t="shared" si="1"/>
        <v>100.78189165215676</v>
      </c>
      <c r="G14" s="424">
        <f t="shared" si="2"/>
        <v>100.32964564497109</v>
      </c>
      <c r="H14" s="368"/>
      <c r="I14" s="368"/>
      <c r="J14" s="368"/>
      <c r="K14" s="368"/>
      <c r="L14" s="368"/>
      <c r="M14" s="368"/>
      <c r="N14" s="57"/>
      <c r="O14" s="435"/>
      <c r="P14" s="435"/>
      <c r="Q14" s="435"/>
    </row>
    <row r="15" spans="1:17" s="90" customFormat="1" x14ac:dyDescent="0.3">
      <c r="A15" s="433"/>
      <c r="B15" s="415">
        <v>2012</v>
      </c>
      <c r="C15" s="499">
        <f>MROUND(SUMIF('Construction 4,4'!$B$1:$R$1,$C$6,'Construction 4,4'!B10:R10),10)</f>
        <v>304210</v>
      </c>
      <c r="D15" s="418">
        <f>MROUND(1781587.09985393,10)</f>
        <v>1781590</v>
      </c>
      <c r="E15" s="421">
        <f t="shared" si="0"/>
        <v>17.075196874701813</v>
      </c>
      <c r="F15" s="500">
        <f t="shared" si="1"/>
        <v>99.940865337231841</v>
      </c>
      <c r="G15" s="424">
        <f t="shared" si="2"/>
        <v>100.04998034480823</v>
      </c>
      <c r="H15" s="368"/>
      <c r="I15" s="368"/>
      <c r="J15" s="368"/>
      <c r="K15" s="368"/>
      <c r="L15" s="368"/>
      <c r="M15" s="368"/>
      <c r="N15" s="57"/>
      <c r="O15" s="435"/>
      <c r="P15" s="435"/>
      <c r="Q15" s="435"/>
    </row>
    <row r="16" spans="1:17" s="90" customFormat="1" ht="19.5" thickBot="1" x14ac:dyDescent="0.35">
      <c r="A16" s="433"/>
      <c r="B16" s="416">
        <v>2011</v>
      </c>
      <c r="C16" s="501">
        <f>MROUND(SUMIF('Construction 4,4'!$B$1:$R$1,$C$6,'Construction 4,4'!B11:R11),10)</f>
        <v>304390</v>
      </c>
      <c r="D16" s="419">
        <f>MROUND(1780698.19822002,10)</f>
        <v>1780700</v>
      </c>
      <c r="E16" s="422">
        <f t="shared" si="0"/>
        <v>17.093839501319703</v>
      </c>
      <c r="F16" s="502">
        <f t="shared" si="1"/>
        <v>100</v>
      </c>
      <c r="G16" s="425">
        <f t="shared" si="2"/>
        <v>100</v>
      </c>
      <c r="H16" s="368"/>
      <c r="I16" s="368"/>
      <c r="J16" s="368"/>
      <c r="K16" s="368"/>
      <c r="L16" s="368"/>
      <c r="M16" s="368"/>
      <c r="N16" s="57"/>
      <c r="O16" s="435"/>
      <c r="P16" s="435"/>
      <c r="Q16" s="435"/>
    </row>
    <row r="17" spans="1:17" ht="29.25" customHeight="1" x14ac:dyDescent="0.25">
      <c r="A17" s="406"/>
      <c r="B17" s="32" t="s">
        <v>666</v>
      </c>
      <c r="C17" s="406"/>
      <c r="D17" s="406"/>
      <c r="E17" s="406"/>
      <c r="F17" s="406"/>
      <c r="G17" s="406"/>
      <c r="H17" s="431"/>
      <c r="I17" s="431"/>
      <c r="J17" s="406" t="s">
        <v>77</v>
      </c>
      <c r="K17" s="365" t="s">
        <v>77</v>
      </c>
      <c r="N17" s="366"/>
    </row>
    <row r="18" spans="1:17" x14ac:dyDescent="0.3">
      <c r="A18" s="373"/>
      <c r="B18" s="69" t="s">
        <v>78</v>
      </c>
      <c r="C18" s="431"/>
      <c r="D18" s="431"/>
      <c r="E18" s="431"/>
      <c r="F18" s="431"/>
      <c r="G18" s="431"/>
      <c r="H18" s="366"/>
      <c r="I18" s="366"/>
      <c r="N18" s="366"/>
    </row>
    <row r="19" spans="1:17" x14ac:dyDescent="0.3">
      <c r="A19" s="373"/>
      <c r="B19" s="406" t="s">
        <v>92</v>
      </c>
      <c r="C19" s="373"/>
      <c r="D19" s="373"/>
      <c r="E19" s="373"/>
      <c r="F19" s="366"/>
      <c r="G19" s="366"/>
      <c r="H19" s="366"/>
      <c r="I19" s="366"/>
      <c r="N19" s="366"/>
    </row>
    <row r="20" spans="1:17" x14ac:dyDescent="0.3">
      <c r="A20" s="373"/>
      <c r="B20" s="373"/>
      <c r="C20" s="557"/>
      <c r="D20" s="557"/>
      <c r="E20" s="557"/>
      <c r="F20" s="366"/>
      <c r="G20" s="366"/>
      <c r="H20" s="366"/>
      <c r="I20" s="366"/>
      <c r="N20" s="366"/>
    </row>
    <row r="21" spans="1:17" x14ac:dyDescent="0.3">
      <c r="A21" s="373"/>
      <c r="B21" s="373"/>
      <c r="C21" s="373"/>
      <c r="D21" s="373"/>
      <c r="E21" s="373"/>
      <c r="F21" s="366"/>
      <c r="G21" s="366"/>
      <c r="H21" s="366"/>
      <c r="I21" s="366"/>
      <c r="N21" s="406"/>
      <c r="O21" s="20"/>
      <c r="P21" s="20"/>
      <c r="Q21" s="20"/>
    </row>
    <row r="22" spans="1:17" x14ac:dyDescent="0.3">
      <c r="A22" s="373"/>
      <c r="B22" s="373"/>
      <c r="C22" s="373"/>
      <c r="D22" s="373"/>
      <c r="E22" s="373"/>
      <c r="F22" s="366"/>
      <c r="G22" s="366"/>
      <c r="H22" s="366"/>
      <c r="I22" s="366"/>
      <c r="N22" s="406"/>
      <c r="O22" s="20"/>
      <c r="P22" s="20"/>
      <c r="Q22" s="20"/>
    </row>
    <row r="23" spans="1:17" x14ac:dyDescent="0.3">
      <c r="A23" s="373"/>
      <c r="B23" s="373"/>
      <c r="C23" s="366"/>
      <c r="D23" s="55"/>
      <c r="E23" s="55"/>
      <c r="F23" s="366"/>
      <c r="G23" s="366"/>
      <c r="H23" s="366"/>
      <c r="I23" s="366"/>
      <c r="N23" s="406"/>
      <c r="O23" s="20"/>
      <c r="P23" s="20"/>
      <c r="Q23" s="20"/>
    </row>
    <row r="24" spans="1:17" x14ac:dyDescent="0.3">
      <c r="A24" s="373"/>
      <c r="B24" s="373"/>
      <c r="C24" s="41"/>
      <c r="D24" s="41"/>
      <c r="E24" s="40"/>
      <c r="F24" s="366"/>
      <c r="G24" s="366"/>
      <c r="H24" s="366"/>
      <c r="I24" s="366"/>
      <c r="N24" s="406"/>
      <c r="O24" s="20"/>
      <c r="P24" s="20"/>
      <c r="Q24" s="20"/>
    </row>
    <row r="25" spans="1:17" x14ac:dyDescent="0.3">
      <c r="A25" s="373"/>
      <c r="B25" s="373"/>
      <c r="C25" s="373"/>
      <c r="D25" s="373"/>
      <c r="E25" s="373"/>
      <c r="F25" s="366"/>
      <c r="G25" s="366"/>
      <c r="H25" s="366"/>
      <c r="I25" s="366"/>
      <c r="N25" s="406"/>
      <c r="O25" s="20"/>
      <c r="P25" s="20"/>
      <c r="Q25" s="20"/>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v>0</v>
      </c>
      <c r="CD1" s="513"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15" t="s">
        <v>570</v>
      </c>
      <c r="B103" s="516"/>
      <c r="C103" s="516"/>
      <c r="D103" s="516"/>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c r="CD1" s="513"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15" t="s">
        <v>549</v>
      </c>
      <c r="B103" s="516"/>
      <c r="C103" s="516"/>
      <c r="D103" s="516"/>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v>0</v>
      </c>
      <c r="CD1" s="513"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15" t="s">
        <v>572</v>
      </c>
      <c r="B103" s="516"/>
      <c r="C103" s="516"/>
      <c r="D103" s="516"/>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v>0</v>
      </c>
      <c r="CD1" s="513"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15" t="s">
        <v>574</v>
      </c>
      <c r="B103" s="516"/>
      <c r="C103" s="516"/>
      <c r="D103" s="516"/>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17"/>
      <c r="B1" s="518"/>
      <c r="C1" s="518"/>
      <c r="D1" s="519"/>
      <c r="E1" s="308"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9">
        <v>0</v>
      </c>
      <c r="CD1" s="513"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4"/>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15" t="s">
        <v>648</v>
      </c>
      <c r="B103" s="516"/>
      <c r="C103" s="516"/>
      <c r="D103" s="516"/>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v>0</v>
      </c>
      <c r="CD1" s="513"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15" t="s">
        <v>576</v>
      </c>
      <c r="B103" s="516"/>
      <c r="C103" s="516"/>
      <c r="D103" s="516"/>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7"/>
      <c r="B1" s="518"/>
      <c r="C1" s="518"/>
      <c r="D1" s="519"/>
      <c r="E1" s="152"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3">
        <v>0</v>
      </c>
      <c r="CD1" s="513"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4"/>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15" t="s">
        <v>578</v>
      </c>
      <c r="B103" s="516"/>
      <c r="C103" s="516"/>
      <c r="D103" s="516"/>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2021-08-31T12:52:04Z</dcterms:modified>
</cp:coreProperties>
</file>