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defaultThemeVersion="124226"/>
  <mc:AlternateContent xmlns:mc="http://schemas.openxmlformats.org/markup-compatibility/2006">
    <mc:Choice Requires="x15">
      <x15ac:absPath xmlns:x15ac="http://schemas.microsoft.com/office/spreadsheetml/2010/11/ac" url="/Users/mautain/Documents/Fiches repères/FR_encours/2023_02_Actualisation_FR_service_civique_/Versions_DEF/"/>
    </mc:Choice>
  </mc:AlternateContent>
  <xr:revisionPtr revIDLastSave="0" documentId="13_ncr:1_{44679B9F-6DA2-444A-8B30-3DDA3E5AB3A2}" xr6:coauthVersionLast="47" xr6:coauthVersionMax="47" xr10:uidLastSave="{00000000-0000-0000-0000-000000000000}"/>
  <bookViews>
    <workbookView xWindow="6040" yWindow="1060" windowWidth="19160" windowHeight="10780" tabRatio="884" xr2:uid="{00000000-000D-0000-FFFF-FFFF00000000}"/>
  </bookViews>
  <sheets>
    <sheet name="Sommaire" sheetId="16" r:id="rId1"/>
    <sheet name="1. Evolution sexe" sheetId="1" r:id="rId2"/>
    <sheet name="2. Flux trimestriels" sheetId="8" r:id="rId3"/>
    <sheet name="3. Evolution organismes" sheetId="19" r:id="rId4"/>
    <sheet name="4. Profils" sheetId="5" r:id="rId5"/>
    <sheet name="5. Profils" sheetId="9" r:id="rId6"/>
    <sheet name="6. Âge" sheetId="7" r:id="rId7"/>
    <sheet name="7. Régions" sheetId="4" r:id="rId8"/>
    <sheet name="8. Départements" sheetId="17" r:id="rId9"/>
    <sheet name="9. Domaines" sheetId="10" r:id="rId10"/>
    <sheet name="10. Durée missions" sheetId="14" r:id="rId11"/>
    <sheet name="11. Durée hebdomadaire" sheetId="11" r:id="rId12"/>
  </sheets>
  <definedNames>
    <definedName name="_xlnm._FilterDatabase" localSheetId="7" hidden="1">'7. Régions'!$B$4:$D$22</definedName>
    <definedName name="_xlnm._FilterDatabase" localSheetId="8" hidden="1">'8. Départements'!$B$3:$D$21</definedName>
    <definedName name="IDX" localSheetId="1">'1. Evolution sexe'!#REF!</definedName>
    <definedName name="IDX" localSheetId="2">'2. Flux trimestriels'!$B$2</definedName>
    <definedName name="IDX" localSheetId="3">'3. Evolution organismes'!#REF!</definedName>
    <definedName name="SITUATIONMPARM" localSheetId="10">#REF!</definedName>
    <definedName name="SITUATIONMPARM" localSheetId="3">#REF!</definedName>
    <definedName name="SITUATIONMPARM" localSheetId="8">#REF!</definedName>
    <definedName name="SITUATIONMPARM">#REF!</definedName>
    <definedName name="_xlnm.Print_Area" localSheetId="1">'1. Evolution sexe'!$B$2:$J$40</definedName>
    <definedName name="_xlnm.Print_Area" localSheetId="10">'10. Durée missions'!$B$2:$W$46</definedName>
    <definedName name="_xlnm.Print_Area" localSheetId="11">'11. Durée hebdomadaire'!$B$2:$I$36</definedName>
    <definedName name="_xlnm.Print_Area" localSheetId="2">'2. Flux trimestriels'!$B$2:$R$33</definedName>
    <definedName name="_xlnm.Print_Area" localSheetId="3">'3. Evolution organismes'!$B$2:$J$38</definedName>
    <definedName name="_xlnm.Print_Area" localSheetId="4">'4. Profils'!$B$2:$J$33</definedName>
    <definedName name="_xlnm.Print_Area" localSheetId="5">'5. Profils'!$B$2:$Q$41</definedName>
    <definedName name="_xlnm.Print_Area" localSheetId="6">'6. Âge'!$B$2:$I$47</definedName>
    <definedName name="_xlnm.Print_Area" localSheetId="7">'7. Régions'!$B$3:$H$55</definedName>
    <definedName name="_xlnm.Print_Area" localSheetId="8">'8. Départements'!$B$2:$N$112</definedName>
    <definedName name="_xlnm.Print_Area" localSheetId="9">'9. Domaines'!$B$2:$J$41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5" l="1"/>
  <c r="F6" i="5"/>
  <c r="F5" i="5"/>
  <c r="F4" i="5"/>
  <c r="E7" i="5"/>
  <c r="E6" i="5"/>
  <c r="E5" i="5"/>
  <c r="E4" i="5"/>
  <c r="D7" i="5"/>
  <c r="D6" i="5"/>
  <c r="D5" i="5"/>
  <c r="D4" i="5"/>
  <c r="C7" i="5"/>
  <c r="C6" i="5"/>
  <c r="C5" i="5"/>
  <c r="C4" i="5"/>
  <c r="P5" i="19" l="1"/>
  <c r="P6" i="19"/>
  <c r="P7" i="19"/>
  <c r="P4" i="19"/>
  <c r="O8" i="19"/>
  <c r="F55" i="8"/>
  <c r="F54" i="8"/>
  <c r="F53" i="8"/>
  <c r="F52" i="8"/>
  <c r="D56" i="8"/>
  <c r="E56" i="8"/>
  <c r="P10" i="1"/>
  <c r="P9" i="1"/>
  <c r="P8" i="1"/>
  <c r="P6" i="1"/>
  <c r="P5" i="1"/>
  <c r="O7" i="1"/>
  <c r="O4" i="1"/>
  <c r="O13" i="1" s="1"/>
  <c r="O9" i="19" l="1"/>
  <c r="O12" i="1"/>
  <c r="O14" i="19" l="1"/>
  <c r="O17" i="19"/>
  <c r="O15" i="19"/>
  <c r="O16" i="19"/>
  <c r="O19" i="19"/>
  <c r="O18" i="19"/>
  <c r="N8" i="19"/>
  <c r="F51" i="8"/>
  <c r="F50" i="8"/>
  <c r="F49" i="8"/>
  <c r="F48" i="8"/>
  <c r="F47" i="8"/>
  <c r="F46" i="8"/>
  <c r="F45" i="8"/>
  <c r="F44" i="8"/>
  <c r="F43" i="8"/>
  <c r="F42" i="8"/>
  <c r="F41" i="8"/>
  <c r="F40" i="8"/>
  <c r="F39" i="8"/>
  <c r="F38" i="8"/>
  <c r="F37" i="8"/>
  <c r="F36" i="8"/>
  <c r="N7" i="1"/>
  <c r="M7" i="1"/>
  <c r="P7" i="1" s="1"/>
  <c r="N4" i="1"/>
  <c r="N13" i="1" s="1"/>
  <c r="M4" i="1"/>
  <c r="M13" i="1" s="1"/>
  <c r="L4" i="1"/>
  <c r="L12" i="1" s="1"/>
  <c r="K4" i="1"/>
  <c r="F56" i="8" l="1"/>
  <c r="N9" i="19"/>
  <c r="P8" i="19"/>
  <c r="K12" i="1"/>
  <c r="P4" i="1"/>
  <c r="N12" i="1"/>
  <c r="N18" i="19"/>
  <c r="N19" i="19"/>
  <c r="N17" i="19"/>
  <c r="N16" i="19"/>
  <c r="M12" i="1"/>
  <c r="K13" i="1"/>
  <c r="L13" i="1"/>
  <c r="K9" i="19"/>
  <c r="M9" i="19"/>
  <c r="N15" i="19" l="1"/>
  <c r="N14" i="19"/>
  <c r="M14" i="19"/>
  <c r="M19" i="19"/>
  <c r="P13" i="1"/>
  <c r="P12" i="1"/>
  <c r="M16" i="19"/>
  <c r="M18" i="19"/>
  <c r="M17" i="19"/>
  <c r="M15" i="19"/>
  <c r="L9" i="19"/>
  <c r="L18" i="19" s="1"/>
  <c r="C14" i="19"/>
  <c r="D14" i="19"/>
  <c r="E14" i="19"/>
  <c r="E19" i="19" s="1"/>
  <c r="F14" i="19"/>
  <c r="F19" i="19" s="1"/>
  <c r="G14" i="19"/>
  <c r="H14" i="19"/>
  <c r="I14" i="19"/>
  <c r="J14" i="19"/>
  <c r="K14" i="19"/>
  <c r="C15" i="19"/>
  <c r="D15" i="19"/>
  <c r="E15" i="19"/>
  <c r="F15" i="19"/>
  <c r="G15" i="19"/>
  <c r="H15" i="19"/>
  <c r="I15" i="19"/>
  <c r="J15" i="19"/>
  <c r="K15" i="19"/>
  <c r="C16" i="19"/>
  <c r="D16" i="19"/>
  <c r="E16" i="19"/>
  <c r="F16" i="19"/>
  <c r="G16" i="19"/>
  <c r="H16" i="19"/>
  <c r="I16" i="19"/>
  <c r="J16" i="19"/>
  <c r="K16" i="19"/>
  <c r="C17" i="19"/>
  <c r="D17" i="19"/>
  <c r="E17" i="19"/>
  <c r="F17" i="19"/>
  <c r="G17" i="19"/>
  <c r="H17" i="19"/>
  <c r="I17" i="19"/>
  <c r="J17" i="19"/>
  <c r="K17" i="19"/>
  <c r="C18" i="19"/>
  <c r="D18" i="19"/>
  <c r="E18" i="19"/>
  <c r="F18" i="19"/>
  <c r="G18" i="19"/>
  <c r="H18" i="19"/>
  <c r="I18" i="19"/>
  <c r="J18" i="19"/>
  <c r="K18" i="19"/>
  <c r="J19" i="19"/>
  <c r="K19" i="19"/>
  <c r="L19" i="19"/>
  <c r="L17" i="19" l="1"/>
  <c r="P9" i="19"/>
  <c r="H19" i="19"/>
  <c r="G19" i="19"/>
  <c r="C19" i="19"/>
  <c r="D19" i="19"/>
  <c r="I19" i="19"/>
  <c r="P16" i="19"/>
  <c r="P18" i="19"/>
  <c r="P15" i="19"/>
  <c r="L14" i="19"/>
  <c r="L15" i="19"/>
  <c r="P14" i="19"/>
  <c r="P17" i="19"/>
  <c r="L16" i="19"/>
  <c r="P19" i="19" l="1"/>
  <c r="F8" i="5"/>
  <c r="E8" i="5" l="1"/>
  <c r="C8" i="5"/>
  <c r="D8" i="5"/>
  <c r="G8" i="5" l="1"/>
  <c r="G5" i="5"/>
  <c r="G6" i="5"/>
  <c r="G7" i="5"/>
  <c r="G4" i="5"/>
  <c r="H15" i="5" l="1"/>
  <c r="E15" i="5"/>
  <c r="D15" i="5"/>
  <c r="F15" i="5"/>
  <c r="G15" i="5"/>
  <c r="H18" i="5"/>
  <c r="D18" i="5"/>
  <c r="G18" i="5"/>
  <c r="E18" i="5"/>
  <c r="F18" i="5"/>
  <c r="H17" i="5"/>
  <c r="E17" i="5"/>
  <c r="G17" i="5"/>
  <c r="F17" i="5"/>
  <c r="D17" i="5"/>
  <c r="H16" i="5"/>
  <c r="G16" i="5"/>
  <c r="E16" i="5"/>
  <c r="F16" i="5"/>
  <c r="D16" i="5"/>
  <c r="H19" i="5"/>
  <c r="G19" i="5"/>
  <c r="D19" i="5"/>
  <c r="F19" i="5"/>
  <c r="E19" i="5"/>
  <c r="D26" i="14"/>
  <c r="E26" i="14"/>
  <c r="F26" i="14"/>
  <c r="G26" i="14"/>
  <c r="H26" i="14"/>
  <c r="I26" i="14"/>
  <c r="C26" i="14"/>
  <c r="I12" i="7" l="1"/>
  <c r="I13" i="7"/>
  <c r="I14" i="7"/>
  <c r="I15" i="7"/>
  <c r="I16" i="7"/>
  <c r="D12" i="7" l="1"/>
  <c r="E12" i="7"/>
  <c r="F12" i="7"/>
  <c r="G12" i="7"/>
  <c r="H12" i="7"/>
  <c r="D13" i="7"/>
  <c r="E13" i="7"/>
  <c r="F13" i="7"/>
  <c r="G13" i="7"/>
  <c r="H13" i="7"/>
  <c r="D14" i="7"/>
  <c r="E14" i="7"/>
  <c r="F14" i="7"/>
  <c r="G14" i="7"/>
  <c r="H14" i="7"/>
  <c r="D15" i="7"/>
  <c r="E15" i="7"/>
  <c r="F15" i="7"/>
  <c r="G15" i="7"/>
  <c r="H15" i="7"/>
  <c r="D16" i="7"/>
  <c r="E16" i="7"/>
  <c r="F16" i="7"/>
  <c r="G16" i="7"/>
  <c r="H16" i="7"/>
  <c r="C16" i="7"/>
  <c r="C15" i="7"/>
  <c r="C14" i="7"/>
  <c r="C13" i="7"/>
  <c r="C12" i="7"/>
</calcChain>
</file>

<file path=xl/sharedStrings.xml><?xml version="1.0" encoding="utf-8"?>
<sst xmlns="http://schemas.openxmlformats.org/spreadsheetml/2006/main" count="583" uniqueCount="376">
  <si>
    <t>Volontaires entrés dans le dispositif</t>
  </si>
  <si>
    <t>Hommes</t>
  </si>
  <si>
    <t>Femmes</t>
  </si>
  <si>
    <t>Etudiant</t>
  </si>
  <si>
    <t>Demandeur d'emploi</t>
  </si>
  <si>
    <t>Inactif (hors étudiant)</t>
  </si>
  <si>
    <t>Salarié</t>
  </si>
  <si>
    <t>Baccalauréat</t>
  </si>
  <si>
    <t>CAP-BEP</t>
  </si>
  <si>
    <t>Solidarité</t>
  </si>
  <si>
    <t>Sport</t>
  </si>
  <si>
    <t>Environnement</t>
  </si>
  <si>
    <t>Volontaires actifs dans l'année</t>
  </si>
  <si>
    <t>Entrées en mission par an et nombre de volontaires actifs dans l'année</t>
  </si>
  <si>
    <t>Culture</t>
  </si>
  <si>
    <t>Ensemble</t>
  </si>
  <si>
    <t>Brevet ou sans diplôme</t>
  </si>
  <si>
    <t>&gt; Baccalauréat</t>
  </si>
  <si>
    <t>Guadeloupe</t>
  </si>
  <si>
    <t>Martinique</t>
  </si>
  <si>
    <t>Guyane</t>
  </si>
  <si>
    <t>La Réunion</t>
  </si>
  <si>
    <t>Mayotte</t>
  </si>
  <si>
    <t>Île-de-France</t>
  </si>
  <si>
    <t>Centre-Val de Loire</t>
  </si>
  <si>
    <t>Normandie</t>
  </si>
  <si>
    <t>Pays de la Loire</t>
  </si>
  <si>
    <t>Bretagne</t>
  </si>
  <si>
    <t>Provence-Alpes-Côte d'Azur</t>
  </si>
  <si>
    <t>Corse</t>
  </si>
  <si>
    <t>Région</t>
  </si>
  <si>
    <t>Bourgogne-Franche-Comté</t>
  </si>
  <si>
    <t>Hauts de France</t>
  </si>
  <si>
    <t>Grand-Est</t>
  </si>
  <si>
    <t>Occitanie</t>
  </si>
  <si>
    <t>Auvergne-Rhône-Alpes</t>
  </si>
  <si>
    <t>Effectifs en fin d'année</t>
  </si>
  <si>
    <t>24 heures</t>
  </si>
  <si>
    <t>entre 25 et 29 heures</t>
  </si>
  <si>
    <t>entre 30 et 34 heures</t>
  </si>
  <si>
    <t>35 heures et plus</t>
  </si>
  <si>
    <t>19 ans</t>
  </si>
  <si>
    <t>20 ans</t>
  </si>
  <si>
    <t>21 ans</t>
  </si>
  <si>
    <t>22 ans</t>
  </si>
  <si>
    <t>23 ans</t>
  </si>
  <si>
    <t>24 ans</t>
  </si>
  <si>
    <t>Age médian hommes</t>
  </si>
  <si>
    <t>Age médian femmes</t>
  </si>
  <si>
    <t>Santé</t>
  </si>
  <si>
    <t>Total</t>
  </si>
  <si>
    <t>16-18 ans</t>
  </si>
  <si>
    <t>25 ans et +</t>
  </si>
  <si>
    <t>Répartition des volontaires par age, selon l'année d'entrée (en %)</t>
  </si>
  <si>
    <t xml:space="preserve">Entrées en mission de Service Civique par trimestre </t>
  </si>
  <si>
    <t>Répartition des volontaires par année d'entrée, selon leur statut (en %)</t>
  </si>
  <si>
    <t>Brevet ou non diplômé</t>
  </si>
  <si>
    <t>Intervention d'urgence</t>
  </si>
  <si>
    <t>Répartition des missions de Service Civique par durée hebdomadaire prévue, selon l'année d'entrée</t>
  </si>
  <si>
    <t>Education pour tous</t>
  </si>
  <si>
    <t>Développement international</t>
  </si>
  <si>
    <t>Evolution de la répartition des missions principales par domaine (en %), selon l'année d'entrée</t>
  </si>
  <si>
    <t>Répartition des missions principales par domaine (en %), selon l'année d'entrée</t>
  </si>
  <si>
    <t xml:space="preserve">Flux d'entrées en mission de Service Civique par trimestre </t>
  </si>
  <si>
    <t>T1</t>
  </si>
  <si>
    <t>T2</t>
  </si>
  <si>
    <t>T3</t>
  </si>
  <si>
    <t>T4</t>
  </si>
  <si>
    <t>19-20 ans</t>
  </si>
  <si>
    <t>21-22 ans</t>
  </si>
  <si>
    <t>23-24 ans</t>
  </si>
  <si>
    <t>Répartition des volontaires par âge, selon l'année d'entrée (en %)</t>
  </si>
  <si>
    <t>Durée moyenne des missions</t>
  </si>
  <si>
    <t>Durée moyenne des missions rompues</t>
  </si>
  <si>
    <t>Durée moyenne des missions non rompues</t>
  </si>
  <si>
    <t>Abandon de poste</t>
  </si>
  <si>
    <t>Faute grave d'une des parties</t>
  </si>
  <si>
    <t>Force majeure</t>
  </si>
  <si>
    <t>Commun accord entre les parties</t>
  </si>
  <si>
    <t>Répartition des missions rompues par motif (%)</t>
  </si>
  <si>
    <t>Durée moyenne des missions (mois)</t>
  </si>
  <si>
    <t>Part totale des missions rompues</t>
  </si>
  <si>
    <t>Part et répartition des missions rompues par motif (%)</t>
  </si>
  <si>
    <t>Autres motifs (*)</t>
  </si>
  <si>
    <t>Embauche en CDD  ou CDI</t>
  </si>
  <si>
    <t xml:space="preserve">dont : </t>
  </si>
  <si>
    <t>Année de fin de mission</t>
  </si>
  <si>
    <t>6 mois</t>
  </si>
  <si>
    <t>7 mois</t>
  </si>
  <si>
    <t>8 mois</t>
  </si>
  <si>
    <t>9 mois</t>
  </si>
  <si>
    <t>10 mois</t>
  </si>
  <si>
    <t>11 ou 12 mois</t>
  </si>
  <si>
    <t>Répartition des missions par durée (%)</t>
  </si>
  <si>
    <t>Répartition des missions menées à leur terme, par durée (%)</t>
  </si>
  <si>
    <t>(*) : Le volontaire n'a jamais pris son poste, retrait de l'agrément de la structure d'accueil, ou reprise d'études</t>
  </si>
  <si>
    <t>1. Evolution des effectifs en fonction du sexe</t>
  </si>
  <si>
    <t>01</t>
  </si>
  <si>
    <t>02</t>
  </si>
  <si>
    <t>03</t>
  </si>
  <si>
    <t>04</t>
  </si>
  <si>
    <t>06</t>
  </si>
  <si>
    <t>11</t>
  </si>
  <si>
    <t>24</t>
  </si>
  <si>
    <t>27</t>
  </si>
  <si>
    <t>28</t>
  </si>
  <si>
    <t>32</t>
  </si>
  <si>
    <t>52</t>
  </si>
  <si>
    <t>53</t>
  </si>
  <si>
    <t>75</t>
  </si>
  <si>
    <t>76</t>
  </si>
  <si>
    <t>84</t>
  </si>
  <si>
    <t>93</t>
  </si>
  <si>
    <t>94</t>
  </si>
  <si>
    <t>44</t>
  </si>
  <si>
    <t>Ain</t>
  </si>
  <si>
    <t>Aisne</t>
  </si>
  <si>
    <t>Allier</t>
  </si>
  <si>
    <t>Alpes-de-Haute-Provence</t>
  </si>
  <si>
    <t>05</t>
  </si>
  <si>
    <t>Hautes-Alpes</t>
  </si>
  <si>
    <t>Alpes-Maritimes</t>
  </si>
  <si>
    <t>07</t>
  </si>
  <si>
    <t>Ardèche</t>
  </si>
  <si>
    <t>08</t>
  </si>
  <si>
    <t>Ardennes</t>
  </si>
  <si>
    <t>09</t>
  </si>
  <si>
    <t>Ariège</t>
  </si>
  <si>
    <t>10</t>
  </si>
  <si>
    <t>Aube</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</si>
  <si>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</si>
  <si>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</si>
  <si>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</si>
  <si>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</si>
  <si>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</si>
  <si>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</si>
  <si>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</si>
  <si>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</si>
  <si>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</si>
  <si>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</si>
  <si>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</si>
  <si>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</si>
  <si>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</si>
  <si>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</si>
  <si>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</si>
  <si>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</si>
  <si>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</si>
  <si>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</si>
  <si>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</si>
  <si>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</si>
  <si>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</si>
  <si>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</si>
  <si>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</si>
  <si>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</si>
  <si>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</si>
  <si>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</si>
  <si>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</si>
  <si>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</si>
  <si>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</si>
  <si>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</si>
  <si>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</si>
  <si>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</si>
  <si>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</si>
  <si>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</si>
  <si>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</si>
  <si>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</si>
  <si>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</si>
  <si>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</si>
  <si>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</si>
  <si>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</si>
  <si>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</si>
  <si>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</si>
  <si>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</si>
  <si>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</si>
  <si>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</si>
  <si>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</si>
  <si>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</si>
  <si>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</si>
  <si>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</si>
  <si>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</si>
  <si>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</si>
  <si>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</si>
  <si>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</si>
  <si>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</si>
  <si>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</si>
  <si>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</si>
  <si>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</si>
  <si>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</si>
  <si>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</si>
  <si>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</si>
  <si>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</si>
  <si>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</si>
  <si>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</si>
  <si>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</si>
  <si>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</si>
  <si>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</si>
  <si>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</si>
  <si>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</si>
  <si>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</si>
  <si>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</si>
  <si>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</si>
  <si>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</si>
  <si>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</si>
  <si>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</si>
  <si>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</si>
  <si>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</si>
  <si>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</si>
  <si>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</si>
  <si>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</si>
  <si>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</si>
  <si>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</si>
  <si>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</si>
  <si>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</si>
  <si>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</si>
  <si>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</si>
  <si>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</si>
  <si>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</si>
  <si>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</si>
  <si>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</si>
  <si>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</si>
  <si>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</si>
  <si>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</si>
  <si>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</si>
  <si>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</si>
  <si>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</si>
  <si>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</si>
  <si>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</si>
  <si>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</si>
  <si>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</si>
  <si>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</si>
  <si>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</si>
  <si>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</si>
  <si>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</si>
  <si>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</si>
  <si>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</si>
  <si>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</si>
  <si>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</si>
  <si>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</si>
  <si>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</si>
  <si>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</si>
  <si>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</si>
  <si>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</si>
  <si>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</si>
  <si>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</si>
  <si>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</si>
  <si>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</si>
  <si>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</si>
  <si>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</si>
  <si>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</si>
  <si>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</si>
  <si>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</si>
  <si>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</si>
  <si>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</si>
  <si>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</si>
  <si>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</si>
  <si>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</si>
  <si>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</si>
  <si>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</si>
  <si>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</si>
  <si>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</si>
  <si>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</si>
  <si>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</si>
  <si>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</si>
  <si>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</si>
  <si>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</si>
  <si>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</si>
  <si>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</si>
  <si>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</si>
  <si>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</si>
  <si>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</si>
  <si>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</si>
  <si>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</si>
  <si>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</si>
  <si>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</si>
  <si>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</si>
  <si>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</si>
  <si>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</si>
  <si>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</si>
  <si>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</si>
  <si>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</si>
  <si>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</si>
  <si>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</si>
  <si>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</si>
  <si>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</si>
  <si>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</si>
  <si>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</si>
  <si>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</si>
  <si>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</si>
  <si>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</si>
  <si>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 xml:space="preserve">Guadeloupe </t>
  </si>
  <si>
    <t xml:space="preserve">Martinique </t>
  </si>
  <si>
    <t>Wallis-et-Futuna</t>
  </si>
  <si>
    <t>Polynésie française</t>
  </si>
  <si>
    <t>Nouvelle-Calédonie</t>
  </si>
  <si>
    <t>Département</t>
  </si>
  <si>
    <t>Retour au sommaire</t>
  </si>
  <si>
    <t>Part des hommes et des femmes parmi les volontaires entrées dans le dispositif (en %)</t>
  </si>
  <si>
    <t>Durée moyenne (en heures)</t>
  </si>
  <si>
    <t>Répartition des volontaires par année d'entrée, selon leur statut (en %) et selon leur niveau de diplôme</t>
  </si>
  <si>
    <t>Stock en fin de trimestre</t>
  </si>
  <si>
    <t>Total France Métro</t>
  </si>
  <si>
    <t>Total DROM</t>
  </si>
  <si>
    <t>Total France Métro + DROM</t>
  </si>
  <si>
    <t>Total France entière</t>
  </si>
  <si>
    <t>Saint-Martin</t>
  </si>
  <si>
    <t>Répartition des missions de Service Civique par durée hebdomadaire prévue, selon l'année d'entrée (en %)</t>
  </si>
  <si>
    <t>2. Flux trimestriels</t>
  </si>
  <si>
    <t>Saint-Pierre-et-Miquelon</t>
  </si>
  <si>
    <t>Source : ASP-ASC, traitements INJEP,MEDES.</t>
  </si>
  <si>
    <t>Nouvelle-Aquitaine</t>
  </si>
  <si>
    <r>
      <t xml:space="preserve">Répartition des volontaires par année d'entrée, selon leur niveau de </t>
    </r>
    <r>
      <rPr>
        <b/>
        <sz val="10"/>
        <rFont val="Calibri"/>
        <family val="2"/>
        <scheme val="minor"/>
      </rPr>
      <t>diplôme</t>
    </r>
    <r>
      <rPr>
        <b/>
        <sz val="10"/>
        <color theme="1"/>
        <rFont val="Calibri"/>
        <family val="2"/>
        <scheme val="minor"/>
      </rPr>
      <t xml:space="preserve"> (en %)</t>
    </r>
  </si>
  <si>
    <t>https://injep.fr/donnee/base-elisa/</t>
  </si>
  <si>
    <t>Sommaire :</t>
  </si>
  <si>
    <t>Données relatives à l'évolution du Service Civique (base ELISA)</t>
  </si>
  <si>
    <t>Ces données fournissent chaque année des informations sur l’évolution du Service Civique : 
nombre de missions, profil des volontaires, type d’organismes, domaine, répartition géographique et durée des missions. Elles sont issues de la base ELISA, qui sert à la gestion administrative des contrats de Service Civique.</t>
  </si>
  <si>
    <t>Associations</t>
  </si>
  <si>
    <t>Collectivités territoriales</t>
  </si>
  <si>
    <t>Etablissements publics</t>
  </si>
  <si>
    <t>Services de l’Etat</t>
  </si>
  <si>
    <t>Autres</t>
  </si>
  <si>
    <t>Proportion en pourcentage des entrées en mission par an selon le type d'organisme</t>
  </si>
  <si>
    <t>Nombre d’entrées en mission de service civique selon l’année et le type d’organisme</t>
  </si>
  <si>
    <t>3. Evolution des effectifs en fonction du type d'organisme</t>
  </si>
  <si>
    <t>4. Profils des volontaires, diplômes et activité</t>
  </si>
  <si>
    <t>5. Evolution du profil des volontaires</t>
  </si>
  <si>
    <t>6. Age des volontaires</t>
  </si>
  <si>
    <t>7. Répartition par régions</t>
  </si>
  <si>
    <t>8. Répartition par départements</t>
  </si>
  <si>
    <t>9. Evolution domaines des missions</t>
  </si>
  <si>
    <t>10. Durée des missions</t>
  </si>
  <si>
    <t>11. Durée hebdomadaire</t>
  </si>
  <si>
    <t>Mémoire et citoyenneté</t>
  </si>
  <si>
    <t>Entrées en mission par an selon le type d'organisme*</t>
  </si>
  <si>
    <t>NC</t>
  </si>
  <si>
    <t>Lecture : Près de 145 000 volontaires ont été actifs dans une mission de Service Civique au cours de l’année 2022. Parmi eux, plus de 83 000 volontaires, dont près de 51 000 femmes, ont débuté leur mission au cours de l'année.</t>
  </si>
  <si>
    <r>
      <t>Lecture :  Plus de 43 000 volontaires sont entrés en Service Civique au 4</t>
    </r>
    <r>
      <rPr>
        <vertAlign val="superscript"/>
        <sz val="8"/>
        <color theme="1"/>
        <rFont val="Calibri"/>
        <family val="2"/>
        <scheme val="minor"/>
      </rPr>
      <t>e</t>
    </r>
    <r>
      <rPr>
        <sz val="8"/>
        <color theme="1"/>
        <rFont val="Calibri"/>
        <family val="2"/>
        <scheme val="minor"/>
      </rPr>
      <t xml:space="preserve"> trimestre 2022, dont environ 26 000 femmes
</t>
    </r>
  </si>
  <si>
    <t>Lecture : 83 497 missions ont débuté en 2022. Parmi celles-ci, plus de 53 000 se sont déroulés dans une association, 4 000 dans une collectivité territoriale, 6 000 dans un établissement public, et 19 000 dans un service de l’État.</t>
  </si>
  <si>
    <t>Répartition des volontaires (2010-2022) par situation, selon leur niveau de diplôme</t>
  </si>
  <si>
    <t>Lecture : De 2010 à 2022, prés de 106 000 volontaires étaient étudiants et diplômés du supérieur lors de leur entrée en mission.</t>
  </si>
  <si>
    <t>Lecture : Entre 2010 et 2022, 30 % des volontaires du niveau baccalauréat sont étudiants, 4 % salariés, 41 % demandeurs d’emploi et 25 % sont inactifs au moment de leur entrée en mission.</t>
  </si>
  <si>
    <t>Lecture : La part des inactifs parmi les volontaires tend à augmenter. Ils représentaient 13 % des nouveaux volontaires en 2011, et 29 % en 2022.</t>
  </si>
  <si>
    <t>Lecture : La part des diplômés du supérieur parmi les volontaires tend à diminuer. Ils représentaient 42 % des nouveaux volontaires en 2011, et 32 % en 2022.</t>
  </si>
  <si>
    <t>Lecture : Parmi les volontaires ayant débuté en 2022, 16 % étaient âgés de 19 ans, et 30 % étaient âgés de 19 à 20 ans. L'âge médian des hommes est de 20 ans, celui des femmes est de 21 ans. Du fait des arrondis, la somme des lignes ne fait pas toujours 100.</t>
  </si>
  <si>
    <t>Lecture : La part des 16-18 ans parmi les volontaires a augmenté. Ils représentaient 10 % des nouveaux volontaires en 2011, et 27 % en 2022.</t>
  </si>
  <si>
    <t>Indicateur conjoncturel de réalisation du service civique</t>
  </si>
  <si>
    <t>2022
(estimation)</t>
  </si>
  <si>
    <t>2020
(estimation)</t>
  </si>
  <si>
    <t>2021
(estimation)</t>
  </si>
  <si>
    <t>Source : ASP-ASC, Recensements de la Population, traitements INJEP, MEDES.</t>
  </si>
  <si>
    <t>Evolution de l'indicateur conjoncturel de réalisation du service civique au niveau national de 2010 à 2022*</t>
  </si>
  <si>
    <t>* - Les indicateurs des années 2020, 2021 et 2022 sont provisoires et reposent sur les estimations de la population de l'INSEE</t>
  </si>
  <si>
    <t>Part d'une génération qui réalise le service civique</t>
  </si>
  <si>
    <t>Indicateur conjoncturel de réalisation du service civique en 2022</t>
  </si>
  <si>
    <t>Nombre de missions
 (2022)</t>
  </si>
  <si>
    <t>Indicateur conjoncturel de réalisation du service civique en 2022*</t>
  </si>
  <si>
    <t>Répartition des missions par région en 2022</t>
  </si>
  <si>
    <t>Note : L’indicateur conjoncturel de réalisation du Service civique mesure la part d’une génération qui effectuerait le Service civique si les modalités de réalisation observées dans l’année se maintenaient pour toute la période allant du 16ème au 26ème anniversaire</t>
  </si>
  <si>
    <t>Lecture : Dans les conditions de 2022, plus de 10 % des jeunes de 16 à 25 ans réaliseraient un service civique.</t>
  </si>
  <si>
    <r>
      <t>Lecture :  43 374 volontaires sont entrés en Service Civique au 4</t>
    </r>
    <r>
      <rPr>
        <vertAlign val="superscript"/>
        <sz val="8"/>
        <color theme="1"/>
        <rFont val="Calibri"/>
        <family val="2"/>
        <scheme val="minor"/>
      </rPr>
      <t>e</t>
    </r>
    <r>
      <rPr>
        <sz val="8"/>
        <color theme="1"/>
        <rFont val="Calibri"/>
        <family val="2"/>
        <scheme val="minor"/>
      </rPr>
      <t xml:space="preserve"> trimestre 2022, parmi lesquels 26 203 étaient des femmes et 17 171 des hommes.</t>
    </r>
  </si>
  <si>
    <t>* Jusqu'en 2020, l'Union Nationale des Missions Locales (UNML) était considérée comme une "Association, Fédération ou Union", mais depuis cette date elle est comptabilisée parmi les "Fondations, Fonds de dotation, Mutuelles ou Syndicats" (classés en "autres" dans le tableau ci-dessus). Pour garder une cohérence et assurer la comparabilité au cours du temps, nous reclassons l'UNML parmi les "associations".</t>
  </si>
  <si>
    <t>Répartition des volontaires (2010-2022) par situation, 
selon leur niveau de diplôme</t>
  </si>
  <si>
    <t>Lecture : 33 % des volontaires ayant débuté leur mission en 2022 étaient alors étudiants. 20 % des volontaires de cette même année n'avaient pas de diplôme ou seulement le brevet. Du fait des arrondis, la somme des colonnes ne fait pas toujours 100.</t>
  </si>
  <si>
    <t>* - L'indicateur de 2022 est provisoire et repose sur les estimations de la population de l'INSEE</t>
  </si>
  <si>
    <t>Lecture : De 2010 à 2022, 3 138 volontaires résidant dans l'Ain ont effectué une mission de Service Civique, dont 333 en 2022. Dans ces conditions, on peut estimer qu'environ 5 % de la génération réalise un service civique dans le département.</t>
  </si>
  <si>
    <t>Nombre de missions
 (2010 à 2022)</t>
  </si>
  <si>
    <t>Lecture : De 2010 à 2022, 94 037 volontaires résidant en Île-de-France ont effectué une mission de Service Civique, dont 12 229 en 2022. Dans ces conditions, on peut estimer qu'environ 8 % de la génération réalise un service civique dans la région.</t>
  </si>
  <si>
    <t>Répartition par département des missions (2010 à 2022)</t>
  </si>
  <si>
    <t>Répartition par région des missions (2010 à 2022)</t>
  </si>
  <si>
    <t>Lecture : 34 % des missions débutées en 2022 relevaient du domaine de l'éducation pour tous. Du fait des arrondis, la somme des lignes ne fait pas toujours 100.</t>
  </si>
  <si>
    <t>Lecture : La part des missions relevant du domaine de l'environnement a diminué régulièrement. Ce domaine représentait 15 % des missions en 2010, contre 7 % en 2022</t>
  </si>
  <si>
    <t>Lecture : Les missions qui se sont terminées en 2022 ont duré en moyenne 7 mois (4,1 mois pour les missions interrompues avant leur terme).</t>
  </si>
  <si>
    <t>Lecture : 22,3 % des missions terminées en 2022 ont été rompues avant le terme initialement prévu, dont 6,9 points suite à un commun accord entre les parties.</t>
  </si>
  <si>
    <t>Lecture : Pour 49 % des missions débutées en 2022, la durée hebdomadaire prévue dans le contrat était de 24h. Du fait des arrondis, la somme des colonnes ne fait pas toujours 100.</t>
  </si>
  <si>
    <t>Lecture : Pour 49 % des missions débutées en 2022, la durée hebdomadaire prévue dans le contrat était de 24h.</t>
  </si>
  <si>
    <t>Lecture : La part des missions de 8 mois parmi les missions menées à leur terme atteignait 54 % en 2022, contre 6 % en 2011.</t>
  </si>
  <si>
    <r>
      <t xml:space="preserve">Données publiées le </t>
    </r>
    <r>
      <rPr>
        <b/>
        <i/>
        <sz val="11"/>
        <color theme="1"/>
        <rFont val="Calibri"/>
        <family val="2"/>
        <scheme val="minor"/>
      </rPr>
      <t>07 août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</si>
</sst>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0.0%"/>
  </numFmts>
  <fonts count="32">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9"/>
      <color theme="8" tint="-0.249977111117893"/>
      <name val="Calibri"/>
      <family val="2"/>
      <scheme val="minor"/>
    </font>
    <font>
      <b/>
      <sz val="8"/>
      <color theme="1"/>
      <name val="Calibri"/>
      <family val="2"/>
      <scheme val="minor"/>
    </font>
    <font>
      <sz val="8"/>
      <color theme="1"/>
      <name val="Calibri"/>
      <family val="2"/>
      <scheme val="minor"/>
    </font>
    <font>
      <b/>
      <sz val="12"/>
      <color rgb="FFFF0000"/>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
      <vertAlign val="superscript"/>
      <sz val="8"/>
      <color theme="1"/>
      <name val="Calibri"/>
      <family val="2"/>
      <scheme val="minor"/>
    </font>
    <font>
      <sz val="10"/>
      <name val="MS Sans Serif"/>
      <family val="2"/>
    </font>
    <font>
      <sz val="10"/>
      <name val="Arial"/>
      <family val="2"/>
    </font>
    <font>
      <sz val="8"/>
      <name val="Calibri"/>
      <family val="2"/>
      <scheme val="minor"/>
    </font>
    <font>
      <b/>
      <sz val="10"/>
      <name val="Calibri"/>
      <family val="2"/>
      <scheme val="minor"/>
    </font>
    <font>
      <u/>
      <sz val="11"/>
      <color theme="10"/>
      <name val="Calibri"/>
      <family val="2"/>
      <scheme val="minor"/>
    </font>
    <font>
      <b/>
      <sz val="11"/>
      <color theme="1"/>
      <name val="Calibri"/>
      <family val="2"/>
      <scheme val="minor"/>
    </font>
    <font>
      <b/>
      <sz val="10"/>
      <color rgb="FFFF0000"/>
      <name val="Calibri"/>
      <family val="2"/>
      <scheme val="minor"/>
    </font>
    <font>
      <b/>
      <sz val="9"/>
      <color rgb="FFFF0000"/>
      <name val="Calibri"/>
      <family val="2"/>
      <scheme val="minor"/>
    </font>
    <font>
      <sz val="8"/>
      <color rgb="FFFF0000"/>
      <name val="Calibri"/>
      <family val="2"/>
      <scheme val="minor"/>
    </font>
    <font>
      <sz val="10"/>
      <color rgb="FFFF0000"/>
      <name val="Calibri"/>
      <family val="2"/>
      <scheme val="minor"/>
    </font>
    <font>
      <sz val="10"/>
      <name val="Calibri"/>
      <family val="2"/>
      <scheme val="minor"/>
    </font>
    <font>
      <sz val="11"/>
      <name val="Calibri"/>
      <family val="2"/>
      <scheme val="minor"/>
    </font>
    <font>
      <b/>
      <sz val="10"/>
      <name val="Arial"/>
      <family val="2"/>
    </font>
    <font>
      <i/>
      <sz val="11"/>
      <color theme="1"/>
      <name val="Calibri"/>
      <family val="2"/>
      <scheme val="minor"/>
    </font>
    <font>
      <b/>
      <u/>
      <sz val="11"/>
      <color theme="10"/>
      <name val="Calibri"/>
      <family val="2"/>
      <scheme val="minor"/>
    </font>
    <font>
      <b/>
      <sz val="14"/>
      <color theme="3"/>
      <name val="Arial"/>
      <family val="2"/>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9" fillId="0" borderId="0" applyFont="0" applyFill="0" applyBorder="0" applyAlignment="0" applyProtection="0"/>
    <xf numFmtId="0" fontId="15" fillId="0" borderId="0"/>
    <xf numFmtId="0" fontId="16" fillId="0" borderId="0"/>
    <xf numFmtId="0" fontId="19" fillId="0" borderId="0" applyNumberFormat="0" applyFill="0" applyBorder="0" applyAlignment="0" applyProtection="0"/>
    <xf numFmtId="164" fontId="9" fillId="0" borderId="0" applyFont="0" applyFill="0" applyBorder="0" applyAlignment="0" applyProtection="0"/>
  </cellStyleXfs>
  <cellXfs count="191">
    <xf numFmtId="0" fontId="0" fillId="0" borderId="0" xfId="0"/>
    <xf numFmtId="0" fontId="2" fillId="0" borderId="0" xfId="0" applyFont="1"/>
    <xf numFmtId="3" fontId="2" fillId="0" borderId="0" xfId="0" applyNumberFormat="1" applyFont="1"/>
    <xf numFmtId="1" fontId="2" fillId="0" borderId="0" xfId="0" applyNumberFormat="1" applyFont="1"/>
    <xf numFmtId="0" fontId="5" fillId="0" borderId="0" xfId="0" applyFont="1"/>
    <xf numFmtId="3" fontId="0" fillId="0" borderId="0" xfId="0" applyNumberFormat="1"/>
    <xf numFmtId="0" fontId="7" fillId="0" borderId="0" xfId="0" applyFont="1"/>
    <xf numFmtId="0" fontId="1" fillId="0" borderId="0" xfId="0" applyFont="1"/>
    <xf numFmtId="0" fontId="8"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3"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3" fontId="2" fillId="0" borderId="0" xfId="0" applyNumberFormat="1" applyFont="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xf numFmtId="1" fontId="2" fillId="0" borderId="1" xfId="0" applyNumberFormat="1" applyFont="1" applyBorder="1"/>
    <xf numFmtId="0" fontId="6" fillId="0" borderId="0" xfId="0" applyFont="1"/>
    <xf numFmtId="0" fontId="1" fillId="0" borderId="2" xfId="0" applyFont="1" applyBorder="1"/>
    <xf numFmtId="3" fontId="1" fillId="0" borderId="2" xfId="0" applyNumberFormat="1" applyFont="1" applyBorder="1"/>
    <xf numFmtId="0" fontId="2" fillId="0" borderId="2" xfId="0" applyFont="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1" fillId="0" borderId="0" xfId="0" applyFont="1" applyAlignment="1">
      <alignment vertical="center"/>
    </xf>
    <xf numFmtId="9" fontId="2" fillId="0" borderId="0" xfId="1" applyFont="1"/>
    <xf numFmtId="0" fontId="10" fillId="0" borderId="0" xfId="0" applyFont="1"/>
    <xf numFmtId="9" fontId="11" fillId="0" borderId="0" xfId="1" applyFont="1"/>
    <xf numFmtId="0" fontId="1" fillId="0" borderId="1" xfId="0" applyFont="1" applyBorder="1"/>
    <xf numFmtId="0" fontId="12" fillId="0" borderId="0" xfId="0" applyFont="1" applyAlignment="1">
      <alignment vertical="center"/>
    </xf>
    <xf numFmtId="0" fontId="13" fillId="0" borderId="0" xfId="0" applyFont="1" applyAlignment="1">
      <alignment vertical="center"/>
    </xf>
    <xf numFmtId="0" fontId="13" fillId="0" borderId="0" xfId="0" applyFont="1"/>
    <xf numFmtId="0" fontId="12" fillId="0" borderId="0" xfId="0" applyFont="1"/>
    <xf numFmtId="3" fontId="4" fillId="0" borderId="0" xfId="0" applyNumberFormat="1" applyFont="1" applyAlignment="1">
      <alignment vertical="center"/>
    </xf>
    <xf numFmtId="3" fontId="4" fillId="0" borderId="1" xfId="0" applyNumberFormat="1" applyFont="1" applyBorder="1" applyAlignment="1">
      <alignment vertical="center"/>
    </xf>
    <xf numFmtId="0" fontId="1" fillId="0" borderId="0" xfId="0" applyFont="1" applyAlignment="1">
      <alignment horizontal="center" vertical="center"/>
    </xf>
    <xf numFmtId="0" fontId="2" fillId="0" borderId="3" xfId="0" applyFont="1" applyBorder="1"/>
    <xf numFmtId="0" fontId="2" fillId="0" borderId="4" xfId="0" applyFont="1" applyBorder="1"/>
    <xf numFmtId="1" fontId="2" fillId="0" borderId="3" xfId="0" applyNumberFormat="1" applyFont="1" applyBorder="1" applyAlignment="1">
      <alignment horizontal="center"/>
    </xf>
    <xf numFmtId="1" fontId="2" fillId="0" borderId="0" xfId="0" applyNumberFormat="1" applyFont="1" applyAlignment="1">
      <alignment horizontal="center"/>
    </xf>
    <xf numFmtId="1" fontId="2" fillId="0" borderId="4" xfId="0" applyNumberFormat="1" applyFont="1" applyBorder="1" applyAlignment="1">
      <alignment horizontal="center"/>
    </xf>
    <xf numFmtId="1" fontId="1" fillId="0" borderId="1" xfId="0" applyNumberFormat="1" applyFont="1" applyBorder="1" applyAlignment="1">
      <alignment horizontal="center"/>
    </xf>
    <xf numFmtId="0" fontId="2" fillId="0" borderId="0" xfId="0" applyFont="1" applyAlignment="1">
      <alignment vertical="center" wrapText="1"/>
    </xf>
    <xf numFmtId="0" fontId="1" fillId="0" borderId="1" xfId="0" applyFont="1" applyBorder="1" applyAlignment="1">
      <alignment vertical="center" wrapText="1"/>
    </xf>
    <xf numFmtId="1" fontId="2" fillId="0" borderId="3" xfId="0" applyNumberFormat="1" applyFont="1" applyBorder="1"/>
    <xf numFmtId="0" fontId="17" fillId="0" borderId="0" xfId="0" applyFont="1"/>
    <xf numFmtId="0" fontId="18" fillId="0" borderId="0" xfId="0" applyFont="1" applyAlignment="1">
      <alignment vertical="center"/>
    </xf>
    <xf numFmtId="165" fontId="2" fillId="0" borderId="0" xfId="0" applyNumberFormat="1" applyFont="1" applyAlignment="1">
      <alignment vertical="center"/>
    </xf>
    <xf numFmtId="165" fontId="2" fillId="0" borderId="1" xfId="0" applyNumberFormat="1" applyFont="1" applyBorder="1" applyAlignment="1">
      <alignment vertical="center"/>
    </xf>
    <xf numFmtId="165" fontId="1" fillId="0" borderId="1" xfId="0" applyNumberFormat="1" applyFont="1" applyBorder="1" applyAlignment="1">
      <alignment vertical="center"/>
    </xf>
    <xf numFmtId="0" fontId="2" fillId="0" borderId="2" xfId="0" applyFont="1" applyBorder="1" applyAlignment="1">
      <alignment vertical="center" wrapText="1"/>
    </xf>
    <xf numFmtId="0" fontId="2" fillId="0" borderId="0" xfId="0" applyFont="1" applyAlignment="1">
      <alignment wrapText="1"/>
    </xf>
    <xf numFmtId="165" fontId="13" fillId="0" borderId="0" xfId="0" applyNumberFormat="1" applyFont="1" applyAlignment="1">
      <alignment vertical="center"/>
    </xf>
    <xf numFmtId="0" fontId="2" fillId="0" borderId="1" xfId="0" applyFont="1" applyBorder="1" applyAlignment="1">
      <alignment horizontal="left" vertical="center" indent="2"/>
    </xf>
    <xf numFmtId="0" fontId="2" fillId="0" borderId="0" xfId="0" applyFont="1" applyAlignment="1">
      <alignment horizontal="left" vertical="center" indent="2"/>
    </xf>
    <xf numFmtId="0" fontId="7" fillId="0" borderId="3" xfId="0" applyFont="1" applyBorder="1"/>
    <xf numFmtId="0" fontId="12" fillId="0" borderId="2" xfId="0" applyFont="1" applyBorder="1" applyAlignment="1">
      <alignment vertical="center"/>
    </xf>
    <xf numFmtId="165" fontId="12" fillId="0" borderId="2" xfId="0" applyNumberFormat="1" applyFont="1" applyBorder="1" applyAlignment="1">
      <alignment vertical="center"/>
    </xf>
    <xf numFmtId="0" fontId="7" fillId="0" borderId="0" xfId="0" applyFont="1" applyAlignment="1">
      <alignment horizontal="left" vertical="top" wrapText="1"/>
    </xf>
    <xf numFmtId="9" fontId="0" fillId="0" borderId="0" xfId="1" applyFont="1"/>
    <xf numFmtId="1" fontId="0" fillId="0" borderId="0" xfId="0" applyNumberFormat="1"/>
    <xf numFmtId="0" fontId="2" fillId="0" borderId="6" xfId="0" applyFont="1" applyBorder="1" applyAlignment="1">
      <alignment horizontal="center" vertical="center"/>
    </xf>
    <xf numFmtId="1" fontId="2" fillId="0" borderId="0" xfId="0" applyNumberFormat="1" applyFont="1" applyAlignment="1">
      <alignment horizontal="center" vertical="center"/>
    </xf>
    <xf numFmtId="0" fontId="2" fillId="0" borderId="7" xfId="0" applyFont="1" applyBorder="1" applyAlignment="1">
      <alignment horizontal="center" vertical="center"/>
    </xf>
    <xf numFmtId="1" fontId="2" fillId="0" borderId="1" xfId="0" applyNumberFormat="1" applyFont="1" applyBorder="1" applyAlignment="1">
      <alignment horizontal="center" vertical="center"/>
    </xf>
    <xf numFmtId="0" fontId="2" fillId="0" borderId="11" xfId="0" applyFont="1" applyBorder="1" applyAlignment="1">
      <alignment horizontal="center" vertical="center"/>
    </xf>
    <xf numFmtId="165" fontId="0" fillId="0" borderId="0" xfId="0" applyNumberFormat="1"/>
    <xf numFmtId="1" fontId="2" fillId="0" borderId="0" xfId="0" applyNumberFormat="1" applyFont="1" applyAlignment="1">
      <alignment vertical="center"/>
    </xf>
    <xf numFmtId="1" fontId="2" fillId="0" borderId="1" xfId="0" applyNumberFormat="1" applyFont="1" applyBorder="1" applyAlignment="1">
      <alignment vertical="center"/>
    </xf>
    <xf numFmtId="0" fontId="1" fillId="0" borderId="5" xfId="0" applyFont="1" applyBorder="1" applyAlignment="1">
      <alignment horizontal="center" vertical="center"/>
    </xf>
    <xf numFmtId="0" fontId="2" fillId="0" borderId="6" xfId="0" applyFont="1" applyBorder="1" applyAlignment="1">
      <alignment vertical="center"/>
    </xf>
    <xf numFmtId="49" fontId="2" fillId="0" borderId="9" xfId="0" applyNumberFormat="1" applyFont="1" applyBorder="1" applyAlignment="1">
      <alignment vertical="center"/>
    </xf>
    <xf numFmtId="0" fontId="2" fillId="0" borderId="7" xfId="0" applyFont="1" applyBorder="1" applyAlignment="1">
      <alignment vertical="center"/>
    </xf>
    <xf numFmtId="49" fontId="2" fillId="0" borderId="10" xfId="0" applyNumberFormat="1" applyFont="1" applyBorder="1" applyAlignment="1">
      <alignment vertical="center"/>
    </xf>
    <xf numFmtId="0" fontId="1" fillId="0" borderId="8" xfId="0" applyFont="1" applyBorder="1" applyAlignment="1">
      <alignment horizontal="center" vertical="center"/>
    </xf>
    <xf numFmtId="1" fontId="2"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9" fillId="0" borderId="0" xfId="4"/>
    <xf numFmtId="0" fontId="20" fillId="0" borderId="0" xfId="0" applyFont="1"/>
    <xf numFmtId="0" fontId="10" fillId="0" borderId="0" xfId="0" quotePrefix="1" applyFont="1"/>
    <xf numFmtId="2" fontId="2" fillId="0" borderId="0" xfId="0" applyNumberFormat="1" applyFont="1"/>
    <xf numFmtId="0" fontId="11" fillId="0" borderId="0" xfId="0" applyFont="1"/>
    <xf numFmtId="0" fontId="22" fillId="0" borderId="0" xfId="0" applyFont="1" applyAlignment="1">
      <alignment horizontal="center" vertical="center" wrapText="1"/>
    </xf>
    <xf numFmtId="49" fontId="11" fillId="0" borderId="10" xfId="0" applyNumberFormat="1" applyFont="1" applyBorder="1" applyAlignment="1">
      <alignment vertical="center"/>
    </xf>
    <xf numFmtId="0" fontId="23" fillId="0" borderId="0" xfId="0" applyFont="1"/>
    <xf numFmtId="0" fontId="21"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1" fillId="0" borderId="2" xfId="0" applyFont="1" applyBorder="1" applyAlignment="1">
      <alignment vertical="center" wrapText="1"/>
    </xf>
    <xf numFmtId="0" fontId="24" fillId="0" borderId="0" xfId="0" applyFont="1" applyAlignment="1">
      <alignment vertical="center"/>
    </xf>
    <xf numFmtId="0" fontId="25" fillId="0" borderId="0" xfId="0" applyFont="1" applyAlignment="1">
      <alignment vertical="center"/>
    </xf>
    <xf numFmtId="0" fontId="4" fillId="0" borderId="2" xfId="0" applyFont="1"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horizontal="right" vertical="center"/>
    </xf>
    <xf numFmtId="3" fontId="3" fillId="0" borderId="1" xfId="0" applyNumberFormat="1" applyFont="1" applyBorder="1" applyAlignment="1">
      <alignment vertical="center"/>
    </xf>
    <xf numFmtId="0" fontId="4" fillId="0" borderId="2" xfId="0" applyFont="1" applyBorder="1" applyAlignment="1">
      <alignment horizontal="center" vertical="center" wrapText="1"/>
    </xf>
    <xf numFmtId="3" fontId="3" fillId="0" borderId="0" xfId="1" applyNumberFormat="1" applyFont="1"/>
    <xf numFmtId="3" fontId="3" fillId="0" borderId="0" xfId="0" applyNumberFormat="1" applyFont="1"/>
    <xf numFmtId="3" fontId="3" fillId="0" borderId="1" xfId="1" applyNumberFormat="1" applyFont="1" applyBorder="1"/>
    <xf numFmtId="0" fontId="3" fillId="0" borderId="0" xfId="0" applyFont="1"/>
    <xf numFmtId="0" fontId="3" fillId="0" borderId="1" xfId="0" applyFont="1" applyBorder="1"/>
    <xf numFmtId="3" fontId="3" fillId="0" borderId="1" xfId="0" applyNumberFormat="1" applyFont="1" applyBorder="1"/>
    <xf numFmtId="3" fontId="1" fillId="0" borderId="0" xfId="0" applyNumberFormat="1" applyFont="1"/>
    <xf numFmtId="0" fontId="0" fillId="0" borderId="2" xfId="0" applyBorder="1" applyAlignment="1">
      <alignment vertical="center"/>
    </xf>
    <xf numFmtId="0" fontId="26" fillId="0" borderId="0" xfId="0" applyFont="1"/>
    <xf numFmtId="0" fontId="17" fillId="0" borderId="0" xfId="0" applyFont="1" applyAlignment="1">
      <alignment vertical="center" wrapText="1"/>
    </xf>
    <xf numFmtId="1" fontId="1" fillId="0" borderId="2" xfId="0" applyNumberFormat="1" applyFont="1" applyBorder="1" applyAlignment="1">
      <alignment horizontal="center" vertical="center"/>
    </xf>
    <xf numFmtId="3" fontId="1" fillId="0" borderId="15" xfId="0" applyNumberFormat="1" applyFont="1" applyBorder="1" applyAlignment="1">
      <alignment horizontal="center" vertical="center"/>
    </xf>
    <xf numFmtId="0" fontId="1" fillId="0" borderId="5" xfId="0" applyFont="1" applyBorder="1" applyAlignment="1">
      <alignment horizontal="left" vertical="center"/>
    </xf>
    <xf numFmtId="3" fontId="27" fillId="0" borderId="0" xfId="0" applyNumberFormat="1" applyFont="1"/>
    <xf numFmtId="0" fontId="17" fillId="0" borderId="0" xfId="0" applyFont="1" applyAlignment="1">
      <alignment vertical="top" wrapText="1"/>
    </xf>
    <xf numFmtId="166" fontId="0" fillId="0" borderId="0" xfId="0" applyNumberFormat="1"/>
    <xf numFmtId="0" fontId="3" fillId="0" borderId="2" xfId="0" applyFont="1" applyBorder="1" applyAlignment="1">
      <alignment vertical="center"/>
    </xf>
    <xf numFmtId="166" fontId="3" fillId="0" borderId="2" xfId="1" applyNumberFormat="1" applyFont="1" applyBorder="1" applyAlignment="1">
      <alignment horizontal="center" vertical="center"/>
    </xf>
    <xf numFmtId="3" fontId="3" fillId="0" borderId="0" xfId="1" applyNumberFormat="1" applyFont="1" applyAlignment="1">
      <alignment horizontal="center" vertical="center"/>
    </xf>
    <xf numFmtId="3" fontId="3" fillId="0" borderId="1" xfId="1" applyNumberFormat="1" applyFont="1" applyBorder="1" applyAlignment="1">
      <alignment horizontal="center" vertical="center"/>
    </xf>
    <xf numFmtId="0" fontId="4" fillId="0" borderId="2" xfId="0" applyFont="1" applyBorder="1" applyAlignment="1">
      <alignment vertical="center" wrapText="1"/>
    </xf>
    <xf numFmtId="3" fontId="3" fillId="2" borderId="0" xfId="1" applyNumberFormat="1" applyFont="1" applyFill="1" applyAlignment="1">
      <alignment horizontal="center" vertical="center"/>
    </xf>
    <xf numFmtId="3" fontId="3" fillId="2" borderId="1" xfId="1" applyNumberFormat="1" applyFont="1" applyFill="1" applyBorder="1" applyAlignment="1">
      <alignment horizontal="center" vertical="center"/>
    </xf>
    <xf numFmtId="166" fontId="3" fillId="2" borderId="2" xfId="1" applyNumberFormat="1" applyFont="1" applyFill="1" applyBorder="1" applyAlignment="1">
      <alignment horizontal="center" vertical="center"/>
    </xf>
    <xf numFmtId="0" fontId="1" fillId="0" borderId="5" xfId="0" applyFont="1" applyBorder="1" applyAlignment="1">
      <alignment horizontal="center" vertical="center" wrapText="1"/>
    </xf>
    <xf numFmtId="3" fontId="4" fillId="0" borderId="7"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xf>
    <xf numFmtId="1" fontId="2" fillId="0" borderId="13" xfId="0" applyNumberFormat="1" applyFont="1" applyBorder="1" applyAlignment="1">
      <alignment horizontal="center" vertical="center"/>
    </xf>
    <xf numFmtId="0" fontId="0" fillId="0" borderId="0" xfId="0" applyAlignment="1">
      <alignment horizontal="center"/>
    </xf>
    <xf numFmtId="0" fontId="21"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3" fontId="27" fillId="0" borderId="0" xfId="0" applyNumberFormat="1" applyFont="1" applyAlignment="1">
      <alignment horizontal="center"/>
    </xf>
    <xf numFmtId="1" fontId="2" fillId="0" borderId="12" xfId="0" applyNumberFormat="1" applyFont="1" applyBorder="1" applyAlignment="1">
      <alignment horizontal="center" vertical="center"/>
    </xf>
    <xf numFmtId="0" fontId="0" fillId="0" borderId="6" xfId="0" applyBorder="1" applyAlignment="1">
      <alignment horizontal="center"/>
    </xf>
    <xf numFmtId="0" fontId="0" fillId="0" borderId="11" xfId="0" applyBorder="1" applyAlignment="1">
      <alignment horizontal="center"/>
    </xf>
    <xf numFmtId="0" fontId="1" fillId="0" borderId="12" xfId="0" applyFont="1" applyBorder="1" applyAlignment="1">
      <alignment horizontal="center" vertical="center" wrapText="1"/>
    </xf>
    <xf numFmtId="3" fontId="13" fillId="0" borderId="12" xfId="5" applyNumberFormat="1" applyFont="1" applyBorder="1" applyAlignment="1">
      <alignment horizontal="center" vertical="center" wrapText="1"/>
    </xf>
    <xf numFmtId="3" fontId="13" fillId="0" borderId="13" xfId="5" applyNumberFormat="1" applyFont="1" applyBorder="1" applyAlignment="1">
      <alignment horizontal="center" vertical="center" wrapText="1"/>
    </xf>
    <xf numFmtId="3" fontId="13" fillId="0" borderId="14" xfId="5"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right" vertical="center"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28" fillId="0" borderId="0" xfId="0" applyFont="1"/>
    <xf numFmtId="0" fontId="29" fillId="0" borderId="0" xfId="4" applyFont="1"/>
    <xf numFmtId="0" fontId="3" fillId="0" borderId="0" xfId="0" applyFont="1" applyAlignment="1">
      <alignment horizontal="left" vertical="center"/>
    </xf>
    <xf numFmtId="0" fontId="4" fillId="0" borderId="1" xfId="0" applyFont="1" applyBorder="1" applyAlignment="1">
      <alignment horizontal="left" vertical="center"/>
    </xf>
    <xf numFmtId="3" fontId="4" fillId="2" borderId="0" xfId="0" applyNumberFormat="1" applyFont="1" applyFill="1" applyAlignment="1">
      <alignment vertical="center"/>
    </xf>
    <xf numFmtId="3" fontId="3" fillId="2" borderId="0" xfId="0" applyNumberFormat="1" applyFont="1" applyFill="1" applyAlignment="1">
      <alignment vertical="center"/>
    </xf>
    <xf numFmtId="3" fontId="4" fillId="2" borderId="1" xfId="0" applyNumberFormat="1" applyFont="1" applyFill="1" applyBorder="1" applyAlignment="1">
      <alignment vertical="center"/>
    </xf>
    <xf numFmtId="9" fontId="2" fillId="0" borderId="0" xfId="1" applyFont="1" applyAlignment="1">
      <alignment vertical="center"/>
    </xf>
    <xf numFmtId="9" fontId="2" fillId="0" borderId="1" xfId="1" applyFont="1" applyBorder="1" applyAlignment="1">
      <alignment vertical="center"/>
    </xf>
    <xf numFmtId="0" fontId="7" fillId="2" borderId="0" xfId="0" applyFont="1" applyFill="1"/>
    <xf numFmtId="0" fontId="2" fillId="2" borderId="0" xfId="0" applyFont="1" applyFill="1"/>
    <xf numFmtId="0" fontId="1" fillId="2" borderId="0" xfId="0" applyFont="1" applyFill="1"/>
    <xf numFmtId="0" fontId="0" fillId="2" borderId="0" xfId="0" applyFill="1"/>
    <xf numFmtId="166" fontId="0" fillId="2" borderId="2" xfId="1" applyNumberFormat="1" applyFont="1" applyFill="1" applyBorder="1" applyAlignment="1">
      <alignment horizontal="center" vertical="center"/>
    </xf>
    <xf numFmtId="0" fontId="7" fillId="0" borderId="0" xfId="0" applyFont="1" applyAlignment="1">
      <alignment horizontal="left" wrapText="1"/>
    </xf>
    <xf numFmtId="0" fontId="17" fillId="2" borderId="0" xfId="0" applyFont="1" applyFill="1" applyAlignment="1">
      <alignment horizontal="left" vertical="top" wrapText="1"/>
    </xf>
    <xf numFmtId="3" fontId="1" fillId="0" borderId="1" xfId="0" applyNumberFormat="1"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right" vertical="center"/>
    </xf>
    <xf numFmtId="167" fontId="4" fillId="0" borderId="2" xfId="1" applyNumberFormat="1" applyFont="1" applyFill="1" applyBorder="1" applyAlignment="1">
      <alignment horizontal="center" vertical="center"/>
    </xf>
    <xf numFmtId="166" fontId="2" fillId="0" borderId="12" xfId="0" applyNumberFormat="1" applyFont="1" applyBorder="1" applyAlignment="1">
      <alignment horizontal="center" vertical="center"/>
    </xf>
    <xf numFmtId="166" fontId="2" fillId="0" borderId="13" xfId="0" applyNumberFormat="1" applyFont="1" applyBorder="1" applyAlignment="1">
      <alignment horizontal="center" vertical="center"/>
    </xf>
    <xf numFmtId="166" fontId="2" fillId="0" borderId="15" xfId="0" applyNumberFormat="1" applyFont="1" applyBorder="1" applyAlignment="1">
      <alignment horizontal="center" vertical="center"/>
    </xf>
    <xf numFmtId="166" fontId="2" fillId="2" borderId="13" xfId="0" applyNumberFormat="1" applyFont="1" applyFill="1" applyBorder="1" applyAlignment="1">
      <alignment horizontal="center" vertical="center"/>
    </xf>
    <xf numFmtId="166" fontId="1" fillId="2" borderId="15" xfId="0" applyNumberFormat="1" applyFont="1" applyFill="1" applyBorder="1" applyAlignment="1">
      <alignment horizontal="center" vertical="center"/>
    </xf>
    <xf numFmtId="166" fontId="2" fillId="2" borderId="15" xfId="0" applyNumberFormat="1" applyFont="1" applyFill="1" applyBorder="1" applyAlignment="1">
      <alignment horizontal="center" vertical="center"/>
    </xf>
    <xf numFmtId="0" fontId="7" fillId="0" borderId="0" xfId="0" applyFont="1" applyAlignment="1">
      <alignment wrapText="1"/>
    </xf>
    <xf numFmtId="165" fontId="2" fillId="0" borderId="0" xfId="0" applyNumberFormat="1" applyFont="1"/>
    <xf numFmtId="0" fontId="30" fillId="2" borderId="0" xfId="0" applyFont="1" applyFill="1" applyAlignment="1">
      <alignment horizontal="center"/>
    </xf>
    <xf numFmtId="0" fontId="0" fillId="0" borderId="0" xfId="0"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wrapText="1"/>
    </xf>
    <xf numFmtId="3" fontId="2" fillId="2" borderId="0" xfId="0" applyNumberFormat="1" applyFont="1" applyFill="1" applyAlignment="1">
      <alignment horizontal="center" vertical="center" wrapText="1"/>
    </xf>
    <xf numFmtId="0" fontId="12" fillId="0" borderId="0" xfId="0" applyFont="1" applyAlignment="1">
      <alignment horizontal="center" wrapText="1"/>
    </xf>
    <xf numFmtId="0" fontId="7" fillId="0" borderId="0" xfId="0" applyFont="1" applyAlignment="1">
      <alignment vertical="top" wrapText="1"/>
    </xf>
    <xf numFmtId="0" fontId="17" fillId="0" borderId="0" xfId="0" applyFont="1" applyAlignment="1">
      <alignment horizontal="left" wrapText="1"/>
    </xf>
    <xf numFmtId="0" fontId="17" fillId="0" borderId="0" xfId="0" applyFont="1" applyAlignment="1">
      <alignment horizontal="left"/>
    </xf>
    <xf numFmtId="0" fontId="17" fillId="0" borderId="0" xfId="0" applyFont="1" applyAlignment="1">
      <alignment horizontal="left" vertical="top" wrapText="1"/>
    </xf>
    <xf numFmtId="0" fontId="17" fillId="0" borderId="0" xfId="0" applyFont="1" applyAlignment="1">
      <alignment vertical="top" wrapText="1"/>
    </xf>
    <xf numFmtId="0" fontId="17" fillId="2" borderId="0" xfId="0" applyFont="1" applyFill="1" applyAlignment="1">
      <alignment horizontal="left" vertical="top" wrapText="1"/>
    </xf>
    <xf numFmtId="0" fontId="7" fillId="2" borderId="0" xfId="0" applyFont="1" applyFill="1" applyAlignment="1">
      <alignment horizontal="left" vertical="top" wrapText="1"/>
    </xf>
    <xf numFmtId="0" fontId="0" fillId="0" borderId="0" xfId="0" applyFont="1"/>
  </cellXfs>
  <cellStyles count="6">
    <cellStyle name="Lien hypertexte" xfId="4" builtinId="8"/>
    <cellStyle name="Milliers" xfId="5" builtinId="3"/>
    <cellStyle name="Normal" xfId="0" builtinId="0"/>
    <cellStyle name="Normal 2" xfId="2" xr:uid="{00000000-0005-0000-0000-000003000000}"/>
    <cellStyle name="Normal 3" xfId="3" xr:uid="{00000000-0005-0000-0000-000004000000}"/>
    <cellStyle name="Pourcentage" xfId="1" builtinId="5"/>
  </cellStyles>
  <dxfs count="0"/>
  <tableStyles count="0" defaultTableStyle="TableStyleMedium2" defaultPivotStyle="PivotStyleLight16"/>
  <colors>
    <mruColors>
      <color rgb="FFEE8B1D"/>
      <color rgb="FF00B4BA"/>
      <color rgb="FF868686"/>
      <color rgb="FF4CD4B4"/>
      <color rgb="FFFCE9AE"/>
      <color rgb="FFFFDE75"/>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Evolution sexe'!$B$5</c:f>
              <c:strCache>
                <c:ptCount val="1"/>
                <c:pt idx="0">
                  <c:v>Hommes</c:v>
                </c:pt>
              </c:strCache>
            </c:strRef>
          </c:tx>
          <c:spPr>
            <a:solidFill>
              <a:srgbClr val="00AAA1"/>
            </a:solidFill>
            <a:ln w="12700">
              <a:solidFill>
                <a:srgbClr val="000000"/>
              </a:solidFill>
              <a:prstDash val="solid"/>
            </a:ln>
            <a:effectLst/>
          </c:spPr>
          <c:invertIfNegative val="0"/>
          <c:cat>
            <c:numRef>
              <c:f>'1. Evolution sexe'!$C$3:$M$3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Evolution sexe'!$C$5:$M$5</c:f>
              <c:numCache>
                <c:formatCode>#,##0</c:formatCode>
                <c:ptCount val="11"/>
                <c:pt idx="0">
                  <c:v>2589</c:v>
                </c:pt>
                <c:pt idx="1">
                  <c:v>5670</c:v>
                </c:pt>
                <c:pt idx="2">
                  <c:v>8011</c:v>
                </c:pt>
                <c:pt idx="3">
                  <c:v>8263</c:v>
                </c:pt>
                <c:pt idx="4">
                  <c:v>9271</c:v>
                </c:pt>
                <c:pt idx="5">
                  <c:v>15963</c:v>
                </c:pt>
                <c:pt idx="6">
                  <c:v>25863</c:v>
                </c:pt>
                <c:pt idx="7">
                  <c:v>32272</c:v>
                </c:pt>
                <c:pt idx="8">
                  <c:v>33132</c:v>
                </c:pt>
                <c:pt idx="9">
                  <c:v>31654</c:v>
                </c:pt>
                <c:pt idx="10">
                  <c:v>29828</c:v>
                </c:pt>
              </c:numCache>
            </c:numRef>
          </c:val>
          <c:extLst>
            <c:ext xmlns:c16="http://schemas.microsoft.com/office/drawing/2014/chart" uri="{C3380CC4-5D6E-409C-BE32-E72D297353CC}">
              <c16:uniqueId val="{00000000-A0C2-4F85-9D71-F52874A43599}"/>
            </c:ext>
          </c:extLst>
        </c:ser>
        <c:ser>
          <c:idx val="2"/>
          <c:order val="1"/>
          <c:tx>
            <c:strRef>
              <c:f>'1. Evolution sexe'!$B$6</c:f>
              <c:strCache>
                <c:ptCount val="1"/>
                <c:pt idx="0">
                  <c:v>Femmes</c:v>
                </c:pt>
              </c:strCache>
            </c:strRef>
          </c:tx>
          <c:spPr>
            <a:solidFill>
              <a:srgbClr val="ED8B00"/>
            </a:solidFill>
            <a:ln w="12700">
              <a:solidFill>
                <a:srgbClr val="000000"/>
              </a:solidFill>
              <a:prstDash val="solid"/>
            </a:ln>
            <a:effectLst/>
          </c:spPr>
          <c:invertIfNegative val="0"/>
          <c:cat>
            <c:numRef>
              <c:f>'1. Evolution sexe'!$C$3:$M$3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'1. Evolution sexe'!$C$6:$M$6</c:f>
              <c:numCache>
                <c:formatCode>#,##0</c:formatCode>
                <c:ptCount val="11"/>
                <c:pt idx="0">
                  <c:v>3419</c:v>
                </c:pt>
                <c:pt idx="1">
                  <c:v>7733</c:v>
                </c:pt>
                <c:pt idx="2">
                  <c:v>11471</c:v>
                </c:pt>
                <c:pt idx="3">
                  <c:v>11683</c:v>
                </c:pt>
                <c:pt idx="4">
                  <c:v>12654</c:v>
                </c:pt>
                <c:pt idx="5">
                  <c:v>22237</c:v>
                </c:pt>
                <c:pt idx="6">
                  <c:v>37181</c:v>
                </c:pt>
                <c:pt idx="7">
                  <c:v>46797</c:v>
                </c:pt>
                <c:pt idx="8">
                  <c:v>50793</c:v>
                </c:pt>
                <c:pt idx="9">
                  <c:v>49369</c:v>
                </c:pt>
                <c:pt idx="10">
                  <c:v>47563</c:v>
                </c:pt>
              </c:numCache>
            </c:numRef>
          </c:val>
          <c:extLst>
            <c:ext xmlns:c16="http://schemas.microsoft.com/office/drawing/2014/chart" uri="{C3380CC4-5D6E-409C-BE32-E72D297353CC}">
              <c16:uniqueId val="{00000001-A0C2-4F85-9D71-F52874A43599}"/>
            </c:ext>
          </c:extLst>
        </c:ser>
        <c:dLbls>
          <c:showLegendKey val="0"/>
          <c:showVal val="0"/>
          <c:showCatName val="0"/>
          <c:showSerName val="0"/>
          <c:showPercent val="0"/>
          <c:showBubbleSize val="0"/>
        </c:dLbls>
        <c:gapWidth val="138"/>
        <c:overlap val="100"/>
        <c:axId val="94383488"/>
        <c:axId val="95573888"/>
      </c:barChart>
      <c:lineChart>
        <c:grouping val="standard"/>
        <c:varyColors val="0"/>
        <c:ser>
          <c:idx val="3"/>
          <c:order val="2"/>
          <c:tx>
            <c:strRef>
              <c:f>'1. Evolution sexe'!$B$7</c:f>
              <c:strCache>
                <c:ptCount val="1"/>
                <c:pt idx="0">
                  <c:v>Volontaires actifs dans l'année</c:v>
                </c:pt>
              </c:strCache>
            </c:strRef>
          </c:tx>
          <c:spPr>
            <a:ln w="38100">
              <a:solidFill>
                <a:srgbClr val="00AAA1"/>
              </a:solidFill>
              <a:prstDash val="solid"/>
            </a:ln>
            <a:effectLst/>
          </c:spPr>
          <c:marker>
            <c:symbol val="square"/>
            <c:size val="5"/>
            <c:spPr>
              <a:noFill/>
              <a:ln w="25400">
                <a:noFill/>
              </a:ln>
            </c:spPr>
          </c:marker>
          <c:cat>
            <c:numRef>
              <c:f>'1. Evolution sexe'!$C$3:$L$3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 Evolution sexe'!$C$7:$M$7</c:f>
              <c:numCache>
                <c:formatCode>#,##0</c:formatCode>
                <c:ptCount val="11"/>
                <c:pt idx="0">
                  <c:v>6008</c:v>
                </c:pt>
                <c:pt idx="1">
                  <c:v>19133</c:v>
                </c:pt>
                <c:pt idx="2">
                  <c:v>29884</c:v>
                </c:pt>
                <c:pt idx="3">
                  <c:v>33724</c:v>
                </c:pt>
                <c:pt idx="4">
                  <c:v>34837</c:v>
                </c:pt>
                <c:pt idx="5">
                  <c:v>52402</c:v>
                </c:pt>
                <c:pt idx="6">
                  <c:v>91772</c:v>
                </c:pt>
                <c:pt idx="7">
                  <c:v>123162</c:v>
                </c:pt>
                <c:pt idx="8">
                  <c:v>140202</c:v>
                </c:pt>
                <c:pt idx="9">
                  <c:v>140037</c:v>
                </c:pt>
                <c:pt idx="10">
                  <c:v>131708</c:v>
                </c:pt>
              </c:numCache>
            </c:numRef>
          </c:val>
          <c:smooth val="0"/>
          <c:extLst>
            <c:ext xmlns:c16="http://schemas.microsoft.com/office/drawing/2014/chart" uri="{C3380CC4-5D6E-409C-BE32-E72D297353CC}">
              <c16:uniqueId val="{00000002-A0C2-4F85-9D71-F52874A43599}"/>
            </c:ext>
          </c:extLst>
        </c:ser>
        <c:dLbls>
          <c:showLegendKey val="0"/>
          <c:showVal val="0"/>
          <c:showCatName val="0"/>
          <c:showSerName val="0"/>
          <c:showPercent val="0"/>
          <c:showBubbleSize val="0"/>
        </c:dLbls>
        <c:marker val="1"/>
        <c:smooth val="0"/>
        <c:axId val="94383488"/>
        <c:axId val="95573888"/>
      </c:lineChart>
      <c:catAx>
        <c:axId val="9438348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5573888"/>
        <c:crosses val="autoZero"/>
        <c:auto val="0"/>
        <c:lblAlgn val="ctr"/>
        <c:lblOffset val="0"/>
        <c:tickLblSkip val="1"/>
        <c:tickMarkSkip val="1"/>
        <c:noMultiLvlLbl val="0"/>
      </c:catAx>
      <c:valAx>
        <c:axId val="955738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4383488"/>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'6. Âge'!$B$12</c:f>
              <c:strCache>
                <c:ptCount val="1"/>
                <c:pt idx="0">
                  <c:v>16-18 ans</c:v>
                </c:pt>
              </c:strCache>
            </c:strRef>
          </c:tx>
          <c:spPr>
            <a:solidFill>
              <a:srgbClr val="00AAA1"/>
            </a:solidFill>
            <a:ln w="12700">
              <a:solidFill>
                <a:srgbClr val="000000"/>
              </a:solidFill>
              <a:prstDash val="solid"/>
            </a:ln>
            <a:effectLst/>
          </c:spPr>
          <c:invertIfNegative val="0"/>
          <c:cat>
            <c:numRef>
              <c:f>'6. Âge'!$C$3:$M$3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Âge'!$C$12:$M$12</c:f>
              <c:numCache>
                <c:formatCode>0</c:formatCode>
                <c:ptCount val="11"/>
                <c:pt idx="0">
                  <c:v>10.37</c:v>
                </c:pt>
                <c:pt idx="1">
                  <c:v>10.81</c:v>
                </c:pt>
                <c:pt idx="2">
                  <c:v>11.65</c:v>
                </c:pt>
                <c:pt idx="3">
                  <c:v>13.64</c:v>
                </c:pt>
                <c:pt idx="4">
                  <c:v>14.27</c:v>
                </c:pt>
                <c:pt idx="5">
                  <c:v>15.96</c:v>
                </c:pt>
                <c:pt idx="6">
                  <c:v>17.350000000000001</c:v>
                </c:pt>
                <c:pt idx="7">
                  <c:v>20</c:v>
                </c:pt>
                <c:pt idx="8">
                  <c:v>21</c:v>
                </c:pt>
                <c:pt idx="9">
                  <c:v>21</c:v>
                </c:pt>
                <c:pt idx="10">
                  <c:v>24</c:v>
                </c:pt>
              </c:numCache>
            </c:numRef>
          </c:val>
          <c:extLst>
            <c:ext xmlns:c16="http://schemas.microsoft.com/office/drawing/2014/chart" uri="{C3380CC4-5D6E-409C-BE32-E72D297353CC}">
              <c16:uniqueId val="{00000000-C9DC-4DBA-8330-8E895F4F0F6F}"/>
            </c:ext>
          </c:extLst>
        </c:ser>
        <c:ser>
          <c:idx val="1"/>
          <c:order val="1"/>
          <c:tx>
            <c:strRef>
              <c:f>'6. Âge'!$B$13</c:f>
              <c:strCache>
                <c:ptCount val="1"/>
                <c:pt idx="0">
                  <c:v>19-20 ans</c:v>
                </c:pt>
              </c:strCache>
            </c:strRef>
          </c:tx>
          <c:spPr>
            <a:solidFill>
              <a:srgbClr val="ED8B00"/>
            </a:solidFill>
            <a:ln w="12700">
              <a:solidFill>
                <a:srgbClr val="000000"/>
              </a:solidFill>
              <a:prstDash val="solid"/>
            </a:ln>
            <a:effectLst/>
          </c:spPr>
          <c:invertIfNegative val="0"/>
          <c:cat>
            <c:numRef>
              <c:f>'6. Âge'!$C$3:$M$3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Âge'!$C$13:$M$13</c:f>
              <c:numCache>
                <c:formatCode>0</c:formatCode>
                <c:ptCount val="11"/>
                <c:pt idx="0">
                  <c:v>26.28</c:v>
                </c:pt>
                <c:pt idx="1">
                  <c:v>25.91</c:v>
                </c:pt>
                <c:pt idx="2">
                  <c:v>25.12</c:v>
                </c:pt>
                <c:pt idx="3">
                  <c:v>25.7</c:v>
                </c:pt>
                <c:pt idx="4">
                  <c:v>27.95</c:v>
                </c:pt>
                <c:pt idx="5">
                  <c:v>29.6</c:v>
                </c:pt>
                <c:pt idx="6">
                  <c:v>30.68</c:v>
                </c:pt>
                <c:pt idx="7">
                  <c:v>31</c:v>
                </c:pt>
                <c:pt idx="8">
                  <c:v>32</c:v>
                </c:pt>
                <c:pt idx="9">
                  <c:v>32</c:v>
                </c:pt>
                <c:pt idx="10">
                  <c:v>31</c:v>
                </c:pt>
              </c:numCache>
            </c:numRef>
          </c:val>
          <c:extLst>
            <c:ext xmlns:c16="http://schemas.microsoft.com/office/drawing/2014/chart" uri="{C3380CC4-5D6E-409C-BE32-E72D297353CC}">
              <c16:uniqueId val="{00000001-C9DC-4DBA-8330-8E895F4F0F6F}"/>
            </c:ext>
          </c:extLst>
        </c:ser>
        <c:ser>
          <c:idx val="2"/>
          <c:order val="2"/>
          <c:tx>
            <c:strRef>
              <c:f>'6. Âge'!$B$14</c:f>
              <c:strCache>
                <c:ptCount val="1"/>
                <c:pt idx="0">
                  <c:v>21-22 ans</c:v>
                </c:pt>
              </c:strCache>
            </c:strRef>
          </c:tx>
          <c:spPr>
            <a:solidFill>
              <a:srgbClr val="B0AA9E"/>
            </a:solidFill>
            <a:ln w="12700">
              <a:solidFill>
                <a:srgbClr val="000000"/>
              </a:solidFill>
              <a:prstDash val="solid"/>
            </a:ln>
            <a:effectLst/>
          </c:spPr>
          <c:invertIfNegative val="0"/>
          <c:cat>
            <c:numRef>
              <c:f>'6. Âge'!$C$3:$M$3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Âge'!$C$14:$M$14</c:f>
              <c:numCache>
                <c:formatCode>0</c:formatCode>
                <c:ptCount val="11"/>
                <c:pt idx="0">
                  <c:v>29.32</c:v>
                </c:pt>
                <c:pt idx="1">
                  <c:v>28.99</c:v>
                </c:pt>
                <c:pt idx="2">
                  <c:v>28.93</c:v>
                </c:pt>
                <c:pt idx="3">
                  <c:v>27.35</c:v>
                </c:pt>
                <c:pt idx="4">
                  <c:v>26.84</c:v>
                </c:pt>
                <c:pt idx="5">
                  <c:v>26.87</c:v>
                </c:pt>
                <c:pt idx="6">
                  <c:v>26.74</c:v>
                </c:pt>
                <c:pt idx="7">
                  <c:v>26</c:v>
                </c:pt>
                <c:pt idx="8">
                  <c:v>25</c:v>
                </c:pt>
                <c:pt idx="9">
                  <c:v>25</c:v>
                </c:pt>
                <c:pt idx="10">
                  <c:v>25</c:v>
                </c:pt>
              </c:numCache>
            </c:numRef>
          </c:val>
          <c:extLst>
            <c:ext xmlns:c16="http://schemas.microsoft.com/office/drawing/2014/chart" uri="{C3380CC4-5D6E-409C-BE32-E72D297353CC}">
              <c16:uniqueId val="{00000002-C9DC-4DBA-8330-8E895F4F0F6F}"/>
            </c:ext>
          </c:extLst>
        </c:ser>
        <c:ser>
          <c:idx val="3"/>
          <c:order val="3"/>
          <c:tx>
            <c:strRef>
              <c:f>'6. Âge'!$B$15</c:f>
              <c:strCache>
                <c:ptCount val="1"/>
                <c:pt idx="0">
                  <c:v>23-24 ans</c:v>
                </c:pt>
              </c:strCache>
            </c:strRef>
          </c:tx>
          <c:spPr>
            <a:solidFill>
              <a:srgbClr val="F9B000"/>
            </a:solidFill>
            <a:ln w="12700">
              <a:solidFill>
                <a:srgbClr val="000000"/>
              </a:solidFill>
              <a:prstDash val="solid"/>
            </a:ln>
            <a:effectLst/>
          </c:spPr>
          <c:invertIfNegative val="0"/>
          <c:cat>
            <c:numRef>
              <c:f>'6. Âge'!$C$3:$M$3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Âge'!$C$15:$M$15</c:f>
              <c:numCache>
                <c:formatCode>0</c:formatCode>
                <c:ptCount val="11"/>
                <c:pt idx="0">
                  <c:v>26.33</c:v>
                </c:pt>
                <c:pt idx="1">
                  <c:v>26.560000000000002</c:v>
                </c:pt>
                <c:pt idx="2">
                  <c:v>26.34</c:v>
                </c:pt>
                <c:pt idx="3">
                  <c:v>25.560000000000002</c:v>
                </c:pt>
                <c:pt idx="4">
                  <c:v>24.18</c:v>
                </c:pt>
                <c:pt idx="5">
                  <c:v>21.27</c:v>
                </c:pt>
                <c:pt idx="6">
                  <c:v>19.36</c:v>
                </c:pt>
                <c:pt idx="7">
                  <c:v>18</c:v>
                </c:pt>
                <c:pt idx="8">
                  <c:v>17</c:v>
                </c:pt>
                <c:pt idx="9">
                  <c:v>17</c:v>
                </c:pt>
                <c:pt idx="10">
                  <c:v>16</c:v>
                </c:pt>
              </c:numCache>
            </c:numRef>
          </c:val>
          <c:extLst>
            <c:ext xmlns:c16="http://schemas.microsoft.com/office/drawing/2014/chart" uri="{C3380CC4-5D6E-409C-BE32-E72D297353CC}">
              <c16:uniqueId val="{00000003-C9DC-4DBA-8330-8E895F4F0F6F}"/>
            </c:ext>
          </c:extLst>
        </c:ser>
        <c:ser>
          <c:idx val="4"/>
          <c:order val="4"/>
          <c:tx>
            <c:strRef>
              <c:f>'6. Âge'!$B$16</c:f>
              <c:strCache>
                <c:ptCount val="1"/>
                <c:pt idx="0">
                  <c:v>25 ans et +</c:v>
                </c:pt>
              </c:strCache>
            </c:strRef>
          </c:tx>
          <c:spPr>
            <a:solidFill>
              <a:srgbClr val="B8DEDB"/>
            </a:solidFill>
            <a:ln w="12700">
              <a:solidFill>
                <a:srgbClr val="000000"/>
              </a:solidFill>
              <a:prstDash val="solid"/>
            </a:ln>
            <a:effectLst/>
          </c:spPr>
          <c:invertIfNegative val="0"/>
          <c:cat>
            <c:numRef>
              <c:f>'6. Âge'!$C$3:$M$3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Âge'!$C$16:$M$16</c:f>
              <c:numCache>
                <c:formatCode>0</c:formatCode>
                <c:ptCount val="11"/>
                <c:pt idx="0">
                  <c:v>7.6899999999999995</c:v>
                </c:pt>
                <c:pt idx="1">
                  <c:v>7.7299999999999995</c:v>
                </c:pt>
                <c:pt idx="2">
                  <c:v>7.95</c:v>
                </c:pt>
                <c:pt idx="3">
                  <c:v>7.75</c:v>
                </c:pt>
                <c:pt idx="4">
                  <c:v>6.7600000000000007</c:v>
                </c:pt>
                <c:pt idx="5">
                  <c:v>6.3</c:v>
                </c:pt>
                <c:pt idx="6">
                  <c:v>5.88</c:v>
                </c:pt>
                <c:pt idx="7">
                  <c:v>5</c:v>
                </c:pt>
                <c:pt idx="8">
                  <c:v>5</c:v>
                </c:pt>
                <c:pt idx="9">
                  <c:v>4</c:v>
                </c:pt>
                <c:pt idx="10">
                  <c:v>4</c:v>
                </c:pt>
              </c:numCache>
            </c:numRef>
          </c:val>
          <c:extLst>
            <c:ext xmlns:c16="http://schemas.microsoft.com/office/drawing/2014/chart" uri="{C3380CC4-5D6E-409C-BE32-E72D297353CC}">
              <c16:uniqueId val="{00000004-C9DC-4DBA-8330-8E895F4F0F6F}"/>
            </c:ext>
          </c:extLst>
        </c:ser>
        <c:dLbls>
          <c:showLegendKey val="0"/>
          <c:showVal val="0"/>
          <c:showCatName val="0"/>
          <c:showSerName val="0"/>
          <c:showPercent val="0"/>
          <c:showBubbleSize val="0"/>
        </c:dLbls>
        <c:gapWidth val="87"/>
        <c:overlap val="100"/>
        <c:axId val="58908672"/>
        <c:axId val="58910208"/>
      </c:barChart>
      <c:catAx>
        <c:axId val="5890867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58910208"/>
        <c:crosses val="autoZero"/>
        <c:auto val="1"/>
        <c:lblAlgn val="ctr"/>
        <c:lblOffset val="0"/>
        <c:tickLblSkip val="1"/>
        <c:tickMarkSkip val="1"/>
        <c:noMultiLvlLbl val="0"/>
      </c:catAx>
      <c:valAx>
        <c:axId val="5891020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58908672"/>
        <c:crossesAt val="1"/>
        <c:crossBetween val="between"/>
        <c:majorUnit val="0.25"/>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326071839667167E-2"/>
          <c:y val="5.5229320987654332E-2"/>
          <c:w val="0.6801737550562662"/>
          <c:h val="0.86047006172839502"/>
        </c:manualLayout>
      </c:layout>
      <c:lineChart>
        <c:grouping val="standard"/>
        <c:varyColors val="0"/>
        <c:ser>
          <c:idx val="0"/>
          <c:order val="0"/>
          <c:tx>
            <c:strRef>
              <c:f>'9. Domaines'!$B$4</c:f>
              <c:strCache>
                <c:ptCount val="1"/>
                <c:pt idx="0">
                  <c:v>Education pour tous</c:v>
                </c:pt>
              </c:strCache>
            </c:strRef>
          </c:tx>
          <c:spPr>
            <a:ln w="38100">
              <a:solidFill>
                <a:srgbClr val="00AAA1"/>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Domaines'!$C$4:$O$4</c:f>
              <c:numCache>
                <c:formatCode>0</c:formatCode>
                <c:ptCount val="13"/>
                <c:pt idx="0">
                  <c:v>18.009320905459386</c:v>
                </c:pt>
                <c:pt idx="1">
                  <c:v>18.100425277922852</c:v>
                </c:pt>
                <c:pt idx="2">
                  <c:v>19.938398357289529</c:v>
                </c:pt>
                <c:pt idx="3">
                  <c:v>18.770680838263313</c:v>
                </c:pt>
                <c:pt idx="4">
                  <c:v>19.822120866590652</c:v>
                </c:pt>
                <c:pt idx="5">
                  <c:v>22.359224063457159</c:v>
                </c:pt>
                <c:pt idx="6">
                  <c:v>25.472955815134586</c:v>
                </c:pt>
                <c:pt idx="7">
                  <c:v>26.43</c:v>
                </c:pt>
                <c:pt idx="8">
                  <c:v>31</c:v>
                </c:pt>
                <c:pt idx="9">
                  <c:v>32</c:v>
                </c:pt>
                <c:pt idx="10">
                  <c:v>36</c:v>
                </c:pt>
                <c:pt idx="11">
                  <c:v>34</c:v>
                </c:pt>
                <c:pt idx="12">
                  <c:v>34</c:v>
                </c:pt>
              </c:numCache>
            </c:numRef>
          </c:val>
          <c:smooth val="0"/>
          <c:extLst>
            <c:ext xmlns:c16="http://schemas.microsoft.com/office/drawing/2014/chart" uri="{C3380CC4-5D6E-409C-BE32-E72D297353CC}">
              <c16:uniqueId val="{00000000-8A02-4F74-91CD-EFE3A8CF2CA8}"/>
            </c:ext>
          </c:extLst>
        </c:ser>
        <c:ser>
          <c:idx val="3"/>
          <c:order val="1"/>
          <c:tx>
            <c:strRef>
              <c:f>'9. Domaines'!$B$6</c:f>
              <c:strCache>
                <c:ptCount val="1"/>
                <c:pt idx="0">
                  <c:v>Sport</c:v>
                </c:pt>
              </c:strCache>
            </c:strRef>
          </c:tx>
          <c:spPr>
            <a:ln w="38100">
              <a:solidFill>
                <a:srgbClr val="ED8B00"/>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Domaines'!$C$6:$O$6</c:f>
              <c:numCache>
                <c:formatCode>0</c:formatCode>
                <c:ptCount val="13"/>
                <c:pt idx="0">
                  <c:v>6.8741677762982691</c:v>
                </c:pt>
                <c:pt idx="1">
                  <c:v>9.8112362903827499</c:v>
                </c:pt>
                <c:pt idx="2">
                  <c:v>11.904517453798768</c:v>
                </c:pt>
                <c:pt idx="3">
                  <c:v>12.779504662588989</c:v>
                </c:pt>
                <c:pt idx="4">
                  <c:v>13.527936145952109</c:v>
                </c:pt>
                <c:pt idx="5">
                  <c:v>12.919186366135238</c:v>
                </c:pt>
                <c:pt idx="6">
                  <c:v>12.734890807516509</c:v>
                </c:pt>
                <c:pt idx="7">
                  <c:v>14.11</c:v>
                </c:pt>
                <c:pt idx="8">
                  <c:v>15</c:v>
                </c:pt>
                <c:pt idx="9">
                  <c:v>14</c:v>
                </c:pt>
                <c:pt idx="10">
                  <c:v>15</c:v>
                </c:pt>
                <c:pt idx="11">
                  <c:v>14</c:v>
                </c:pt>
                <c:pt idx="12">
                  <c:v>16</c:v>
                </c:pt>
              </c:numCache>
            </c:numRef>
          </c:val>
          <c:smooth val="0"/>
          <c:extLst>
            <c:ext xmlns:c16="http://schemas.microsoft.com/office/drawing/2014/chart" uri="{C3380CC4-5D6E-409C-BE32-E72D297353CC}">
              <c16:uniqueId val="{00000001-8A02-4F74-91CD-EFE3A8CF2CA8}"/>
            </c:ext>
          </c:extLst>
        </c:ser>
        <c:ser>
          <c:idx val="4"/>
          <c:order val="2"/>
          <c:tx>
            <c:strRef>
              <c:f>'9. Domaines'!$B$7</c:f>
              <c:strCache>
                <c:ptCount val="1"/>
                <c:pt idx="0">
                  <c:v>Culture</c:v>
                </c:pt>
              </c:strCache>
            </c:strRef>
          </c:tx>
          <c:spPr>
            <a:ln w="38100">
              <a:solidFill>
                <a:srgbClr val="B0AA9E"/>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Domaines'!$C$7:$O$7</c:f>
              <c:numCache>
                <c:formatCode>0</c:formatCode>
                <c:ptCount val="13"/>
                <c:pt idx="0">
                  <c:v>12.333555259653794</c:v>
                </c:pt>
                <c:pt idx="1">
                  <c:v>16.235171230321573</c:v>
                </c:pt>
                <c:pt idx="2">
                  <c:v>16.868583162217661</c:v>
                </c:pt>
                <c:pt idx="3">
                  <c:v>17.878271332598015</c:v>
                </c:pt>
                <c:pt idx="4">
                  <c:v>17.559863169897376</c:v>
                </c:pt>
                <c:pt idx="5">
                  <c:v>15.442812639074322</c:v>
                </c:pt>
                <c:pt idx="6">
                  <c:v>14.596559167089893</c:v>
                </c:pt>
                <c:pt idx="7">
                  <c:v>12.85</c:v>
                </c:pt>
                <c:pt idx="8">
                  <c:v>12</c:v>
                </c:pt>
                <c:pt idx="9">
                  <c:v>12</c:v>
                </c:pt>
                <c:pt idx="10">
                  <c:v>10</c:v>
                </c:pt>
                <c:pt idx="11">
                  <c:v>10</c:v>
                </c:pt>
                <c:pt idx="12">
                  <c:v>10</c:v>
                </c:pt>
              </c:numCache>
            </c:numRef>
          </c:val>
          <c:smooth val="0"/>
          <c:extLst>
            <c:ext xmlns:c16="http://schemas.microsoft.com/office/drawing/2014/chart" uri="{C3380CC4-5D6E-409C-BE32-E72D297353CC}">
              <c16:uniqueId val="{00000002-8A02-4F74-91CD-EFE3A8CF2CA8}"/>
            </c:ext>
          </c:extLst>
        </c:ser>
        <c:ser>
          <c:idx val="5"/>
          <c:order val="3"/>
          <c:tx>
            <c:strRef>
              <c:f>'9. Domaines'!$B$8</c:f>
              <c:strCache>
                <c:ptCount val="1"/>
                <c:pt idx="0">
                  <c:v>Environnement</c:v>
                </c:pt>
              </c:strCache>
            </c:strRef>
          </c:tx>
          <c:spPr>
            <a:ln w="38100">
              <a:solidFill>
                <a:srgbClr val="F9B000"/>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Domaines'!$C$8:$O$8</c:f>
              <c:numCache>
                <c:formatCode>0</c:formatCode>
                <c:ptCount val="13"/>
                <c:pt idx="0">
                  <c:v>15.14647137150466</c:v>
                </c:pt>
                <c:pt idx="1">
                  <c:v>12.29575468178766</c:v>
                </c:pt>
                <c:pt idx="2">
                  <c:v>10.703285420944558</c:v>
                </c:pt>
                <c:pt idx="3">
                  <c:v>10.05715431665497</c:v>
                </c:pt>
                <c:pt idx="4">
                  <c:v>9.5233751425313571</c:v>
                </c:pt>
                <c:pt idx="5">
                  <c:v>8.4845153014476811</c:v>
                </c:pt>
                <c:pt idx="6">
                  <c:v>7.2308278313864909</c:v>
                </c:pt>
                <c:pt idx="7">
                  <c:v>6.76</c:v>
                </c:pt>
                <c:pt idx="8">
                  <c:v>6</c:v>
                </c:pt>
                <c:pt idx="9">
                  <c:v>6</c:v>
                </c:pt>
                <c:pt idx="10">
                  <c:v>6</c:v>
                </c:pt>
                <c:pt idx="11">
                  <c:v>6</c:v>
                </c:pt>
                <c:pt idx="12">
                  <c:v>7</c:v>
                </c:pt>
              </c:numCache>
            </c:numRef>
          </c:val>
          <c:smooth val="0"/>
          <c:extLst>
            <c:ext xmlns:c16="http://schemas.microsoft.com/office/drawing/2014/chart" uri="{C3380CC4-5D6E-409C-BE32-E72D297353CC}">
              <c16:uniqueId val="{00000003-8A02-4F74-91CD-EFE3A8CF2CA8}"/>
            </c:ext>
          </c:extLst>
        </c:ser>
        <c:ser>
          <c:idx val="6"/>
          <c:order val="4"/>
          <c:tx>
            <c:strRef>
              <c:f>'9. Domaines'!$B$9</c:f>
              <c:strCache>
                <c:ptCount val="1"/>
                <c:pt idx="0">
                  <c:v>Santé</c:v>
                </c:pt>
              </c:strCache>
            </c:strRef>
          </c:tx>
          <c:spPr>
            <a:ln w="38100">
              <a:solidFill>
                <a:srgbClr val="B8DEDB"/>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Domaines'!$C$9:$O$9</c:f>
              <c:numCache>
                <c:formatCode>0</c:formatCode>
                <c:ptCount val="13"/>
                <c:pt idx="0">
                  <c:v>8.7716378162450059</c:v>
                </c:pt>
                <c:pt idx="1">
                  <c:v>3.4768335447287919</c:v>
                </c:pt>
                <c:pt idx="2">
                  <c:v>3.2751540041067764</c:v>
                </c:pt>
                <c:pt idx="3">
                  <c:v>3.4844079013336007</c:v>
                </c:pt>
                <c:pt idx="4">
                  <c:v>3.6442417331812997</c:v>
                </c:pt>
                <c:pt idx="5">
                  <c:v>3.6205136260111521</c:v>
                </c:pt>
                <c:pt idx="6">
                  <c:v>3.6027171152869477</c:v>
                </c:pt>
                <c:pt idx="7">
                  <c:v>3.63</c:v>
                </c:pt>
                <c:pt idx="8">
                  <c:v>3</c:v>
                </c:pt>
                <c:pt idx="9">
                  <c:v>3</c:v>
                </c:pt>
                <c:pt idx="10">
                  <c:v>3</c:v>
                </c:pt>
                <c:pt idx="11">
                  <c:v>4</c:v>
                </c:pt>
                <c:pt idx="12">
                  <c:v>3</c:v>
                </c:pt>
              </c:numCache>
            </c:numRef>
          </c:val>
          <c:smooth val="0"/>
          <c:extLst>
            <c:ext xmlns:c16="http://schemas.microsoft.com/office/drawing/2014/chart" uri="{C3380CC4-5D6E-409C-BE32-E72D297353CC}">
              <c16:uniqueId val="{00000004-8A02-4F74-91CD-EFE3A8CF2CA8}"/>
            </c:ext>
          </c:extLst>
        </c:ser>
        <c:ser>
          <c:idx val="1"/>
          <c:order val="5"/>
          <c:tx>
            <c:strRef>
              <c:f>'9. Domaines'!$B$10</c:f>
              <c:strCache>
                <c:ptCount val="1"/>
                <c:pt idx="0">
                  <c:v>Mémoire et citoyenneté</c:v>
                </c:pt>
              </c:strCache>
            </c:strRef>
          </c:tx>
          <c:spPr>
            <a:ln w="38100">
              <a:solidFill>
                <a:srgbClr val="DFDBD7"/>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Domaines'!$C$10:$O$10</c:f>
              <c:numCache>
                <c:formatCode>0</c:formatCode>
                <c:ptCount val="13"/>
                <c:pt idx="0">
                  <c:v>8.3555259653794938</c:v>
                </c:pt>
                <c:pt idx="1">
                  <c:v>7.4610161904051324</c:v>
                </c:pt>
                <c:pt idx="2">
                  <c:v>7.1047227926078023</c:v>
                </c:pt>
                <c:pt idx="3">
                  <c:v>7.8411711621377727</c:v>
                </c:pt>
                <c:pt idx="4">
                  <c:v>7.4116305587229192</c:v>
                </c:pt>
                <c:pt idx="5">
                  <c:v>5.7095735490457864</c:v>
                </c:pt>
                <c:pt idx="6">
                  <c:v>6.49917470797359</c:v>
                </c:pt>
                <c:pt idx="7">
                  <c:v>7.07</c:v>
                </c:pt>
                <c:pt idx="8">
                  <c:v>4</c:v>
                </c:pt>
                <c:pt idx="9">
                  <c:v>3</c:v>
                </c:pt>
                <c:pt idx="10">
                  <c:v>3</c:v>
                </c:pt>
                <c:pt idx="11">
                  <c:v>2</c:v>
                </c:pt>
                <c:pt idx="12">
                  <c:v>2</c:v>
                </c:pt>
              </c:numCache>
            </c:numRef>
          </c:val>
          <c:smooth val="0"/>
          <c:extLst>
            <c:ext xmlns:c16="http://schemas.microsoft.com/office/drawing/2014/chart" uri="{C3380CC4-5D6E-409C-BE32-E72D297353CC}">
              <c16:uniqueId val="{00000005-8A02-4F74-91CD-EFE3A8CF2CA8}"/>
            </c:ext>
          </c:extLst>
        </c:ser>
        <c:ser>
          <c:idx val="2"/>
          <c:order val="6"/>
          <c:tx>
            <c:strRef>
              <c:f>'9. Domaines'!$B$5</c:f>
              <c:strCache>
                <c:ptCount val="1"/>
                <c:pt idx="0">
                  <c:v>Solidarité</c:v>
                </c:pt>
              </c:strCache>
            </c:strRef>
          </c:tx>
          <c:spPr>
            <a:ln w="38100">
              <a:solidFill>
                <a:srgbClr val="FAD2A3"/>
              </a:solidFill>
              <a:prstDash val="solid"/>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Domaines'!$C$5:$O$5</c:f>
              <c:numCache>
                <c:formatCode>0</c:formatCode>
                <c:ptCount val="13"/>
                <c:pt idx="0">
                  <c:v>27.113848202396806</c:v>
                </c:pt>
                <c:pt idx="1">
                  <c:v>27.710214131164662</c:v>
                </c:pt>
                <c:pt idx="2">
                  <c:v>26.380903490759756</c:v>
                </c:pt>
                <c:pt idx="3">
                  <c:v>25.79965907951469</c:v>
                </c:pt>
                <c:pt idx="4">
                  <c:v>25.482326111744584</c:v>
                </c:pt>
                <c:pt idx="5">
                  <c:v>29.074059530354194</c:v>
                </c:pt>
                <c:pt idx="6">
                  <c:v>27.702831386490605</c:v>
                </c:pt>
                <c:pt idx="7">
                  <c:v>27.4</c:v>
                </c:pt>
                <c:pt idx="8">
                  <c:v>28</c:v>
                </c:pt>
                <c:pt idx="9">
                  <c:v>29</c:v>
                </c:pt>
                <c:pt idx="10">
                  <c:v>26</c:v>
                </c:pt>
                <c:pt idx="11">
                  <c:v>28</c:v>
                </c:pt>
                <c:pt idx="12">
                  <c:v>27</c:v>
                </c:pt>
              </c:numCache>
            </c:numRef>
          </c:val>
          <c:smooth val="0"/>
          <c:extLst>
            <c:ext xmlns:c16="http://schemas.microsoft.com/office/drawing/2014/chart" uri="{C3380CC4-5D6E-409C-BE32-E72D297353CC}">
              <c16:uniqueId val="{00000006-8A02-4F74-91CD-EFE3A8CF2CA8}"/>
            </c:ext>
          </c:extLst>
        </c:ser>
        <c:ser>
          <c:idx val="7"/>
          <c:order val="7"/>
          <c:tx>
            <c:strRef>
              <c:f>'9. Domaines'!$B$11</c:f>
              <c:strCache>
                <c:ptCount val="1"/>
                <c:pt idx="0">
                  <c:v>Développement international</c:v>
                </c:pt>
              </c:strCache>
            </c:strRef>
          </c:tx>
          <c:spPr>
            <a:ln w="38100">
              <a:solidFill>
                <a:srgbClr val="00AAA1"/>
              </a:solidFill>
              <a:prstDash val="sysDash"/>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Domaines'!$C$11:$O$11</c:f>
              <c:numCache>
                <c:formatCode>0</c:formatCode>
                <c:ptCount val="13"/>
                <c:pt idx="0">
                  <c:v>2.1138482023968042</c:v>
                </c:pt>
                <c:pt idx="1">
                  <c:v>2.4248302618816679</c:v>
                </c:pt>
                <c:pt idx="2">
                  <c:v>2.279260780287474</c:v>
                </c:pt>
                <c:pt idx="3">
                  <c:v>2.2711320565526925</c:v>
                </c:pt>
                <c:pt idx="4">
                  <c:v>2.2668187001140252</c:v>
                </c:pt>
                <c:pt idx="5">
                  <c:v>1.5654860074871071</c:v>
                </c:pt>
                <c:pt idx="6">
                  <c:v>1.2538090401218893</c:v>
                </c:pt>
                <c:pt idx="7">
                  <c:v>0.89</c:v>
                </c:pt>
                <c:pt idx="8">
                  <c:v>1</c:v>
                </c:pt>
                <c:pt idx="9">
                  <c:v>1</c:v>
                </c:pt>
                <c:pt idx="10">
                  <c:v>1</c:v>
                </c:pt>
                <c:pt idx="11">
                  <c:v>1</c:v>
                </c:pt>
                <c:pt idx="12">
                  <c:v>1</c:v>
                </c:pt>
              </c:numCache>
            </c:numRef>
          </c:val>
          <c:smooth val="0"/>
          <c:extLst>
            <c:ext xmlns:c16="http://schemas.microsoft.com/office/drawing/2014/chart" uri="{C3380CC4-5D6E-409C-BE32-E72D297353CC}">
              <c16:uniqueId val="{00000007-8A02-4F74-91CD-EFE3A8CF2CA8}"/>
            </c:ext>
          </c:extLst>
        </c:ser>
        <c:ser>
          <c:idx val="8"/>
          <c:order val="8"/>
          <c:tx>
            <c:strRef>
              <c:f>'9. Domaines'!$B$12</c:f>
              <c:strCache>
                <c:ptCount val="1"/>
                <c:pt idx="0">
                  <c:v>Intervention d'urgence</c:v>
                </c:pt>
              </c:strCache>
            </c:strRef>
          </c:tx>
          <c:spPr>
            <a:ln w="38100">
              <a:solidFill>
                <a:srgbClr val="ED8B00"/>
              </a:solidFill>
              <a:prstDash val="sysDash"/>
            </a:ln>
            <a:effectLst/>
          </c:spPr>
          <c:marker>
            <c:symbol val="none"/>
          </c:marker>
          <c:cat>
            <c:numRef>
              <c:f>'9. Domaines'!$C$3:$O$3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'9. Domaines'!$C$12:$O$12</c:f>
              <c:numCache>
                <c:formatCode>0</c:formatCode>
                <c:ptCount val="13"/>
                <c:pt idx="0">
                  <c:v>1.2816245006657789</c:v>
                </c:pt>
                <c:pt idx="1">
                  <c:v>2.4845183914049094</c:v>
                </c:pt>
                <c:pt idx="2">
                  <c:v>1.5451745379876796</c:v>
                </c:pt>
                <c:pt idx="3">
                  <c:v>1.118018650355961</c:v>
                </c:pt>
                <c:pt idx="4">
                  <c:v>0.76168757126567843</c:v>
                </c:pt>
                <c:pt idx="5">
                  <c:v>0.82462891698735563</c:v>
                </c:pt>
                <c:pt idx="6">
                  <c:v>0.90623412899949218</c:v>
                </c:pt>
                <c:pt idx="7">
                  <c:v>0.86</c:v>
                </c:pt>
                <c:pt idx="8">
                  <c:v>1</c:v>
                </c:pt>
                <c:pt idx="9">
                  <c:v>1</c:v>
                </c:pt>
                <c:pt idx="10">
                  <c:v>0</c:v>
                </c:pt>
                <c:pt idx="11">
                  <c:v>1</c:v>
                </c:pt>
                <c:pt idx="12">
                  <c:v>1</c:v>
                </c:pt>
              </c:numCache>
            </c:numRef>
          </c:val>
          <c:smooth val="0"/>
          <c:extLst>
            <c:ext xmlns:c16="http://schemas.microsoft.com/office/drawing/2014/chart" uri="{C3380CC4-5D6E-409C-BE32-E72D297353CC}">
              <c16:uniqueId val="{00000008-8A02-4F74-91CD-EFE3A8CF2CA8}"/>
            </c:ext>
          </c:extLst>
        </c:ser>
        <c:dLbls>
          <c:showLegendKey val="0"/>
          <c:showVal val="0"/>
          <c:showCatName val="0"/>
          <c:showSerName val="0"/>
          <c:showPercent val="0"/>
          <c:showBubbleSize val="0"/>
        </c:dLbls>
        <c:smooth val="0"/>
        <c:axId val="94212096"/>
        <c:axId val="94213632"/>
      </c:lineChart>
      <c:catAx>
        <c:axId val="94212096"/>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4213632"/>
        <c:crosses val="autoZero"/>
        <c:auto val="0"/>
        <c:lblAlgn val="ctr"/>
        <c:lblOffset val="0"/>
        <c:tickLblSkip val="1"/>
        <c:tickMarkSkip val="1"/>
        <c:noMultiLvlLbl val="0"/>
      </c:catAx>
      <c:valAx>
        <c:axId val="94213632"/>
        <c:scaling>
          <c:orientation val="minMax"/>
          <c:max val="40"/>
        </c:scaling>
        <c:delete val="0"/>
        <c:axPos val="l"/>
        <c:majorGridlines>
          <c:spPr>
            <a:ln w="12700">
              <a:solidFill>
                <a:srgbClr val="C0C0C0"/>
              </a:solidFill>
              <a:prstDash val="solid"/>
            </a:ln>
          </c:spPr>
        </c:majorGridlines>
        <c:title>
          <c:tx>
            <c:rich>
              <a:bodyPr rot="-5400000" vert="horz"/>
              <a:lstStyle/>
              <a:p>
                <a:pPr algn="ctr">
                  <a:defRPr sz="1000" b="0" i="0" u="none">
                    <a:solidFill>
                      <a:srgbClr val="000000"/>
                    </a:solidFill>
                    <a:latin typeface="Raleway"/>
                    <a:ea typeface="Raleway"/>
                    <a:cs typeface="Raleway"/>
                  </a:defRPr>
                </a:pPr>
                <a:r>
                  <a:rPr lang="en-US"/>
                  <a:t>%</a:t>
                </a:r>
              </a:p>
            </c:rich>
          </c:tx>
          <c:layout>
            <c:manualLayout>
              <c:xMode val="edge"/>
              <c:yMode val="edge"/>
              <c:x val="8.3520788762734988E-3"/>
              <c:y val="0.50655246913580254"/>
            </c:manualLayout>
          </c:layout>
          <c:overlay val="0"/>
          <c:spPr>
            <a:ln w="12700">
              <a:solidFill>
                <a:srgbClr val="000000"/>
              </a:solidFill>
              <a:prstDash val="solid"/>
            </a:ln>
          </c:spPr>
        </c:title>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4212096"/>
        <c:crossesAt val="1"/>
        <c:crossBetween val="midCat"/>
      </c:valAx>
      <c:spPr>
        <a:noFill/>
        <a:ln w="12700">
          <a:solidFill>
            <a:srgbClr val="000000"/>
          </a:solidFill>
          <a:prstDash val="solid"/>
        </a:ln>
      </c:spPr>
    </c:plotArea>
    <c:legend>
      <c:legendPos val="r"/>
      <c:layout>
        <c:manualLayout>
          <c:xMode val="edge"/>
          <c:yMode val="edge"/>
          <c:x val="0.73910228526958366"/>
          <c:y val="6.5641666666666681E-2"/>
          <c:w val="0.24678674466706321"/>
          <c:h val="0.88082839506172839"/>
        </c:manualLayout>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783375379048489E-2"/>
          <c:y val="4.3117283950617286E-2"/>
          <c:w val="0.64530723950768287"/>
          <c:h val="0.88922129629629632"/>
        </c:manualLayout>
      </c:layout>
      <c:barChart>
        <c:barDir val="col"/>
        <c:grouping val="stacked"/>
        <c:varyColors val="0"/>
        <c:ser>
          <c:idx val="1"/>
          <c:order val="1"/>
          <c:tx>
            <c:strRef>
              <c:f>'10. Durée missions'!$B$28</c:f>
              <c:strCache>
                <c:ptCount val="1"/>
                <c:pt idx="0">
                  <c:v>Commun accord entre les parties</c:v>
                </c:pt>
              </c:strCache>
            </c:strRef>
          </c:tx>
          <c:spPr>
            <a:solidFill>
              <a:srgbClr val="00AAA1"/>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missions'!$C$28:$N$28</c:f>
              <c:numCache>
                <c:formatCode>0.0</c:formatCode>
                <c:ptCount val="12"/>
                <c:pt idx="0">
                  <c:v>17.39</c:v>
                </c:pt>
                <c:pt idx="1">
                  <c:v>11.55</c:v>
                </c:pt>
                <c:pt idx="2">
                  <c:v>8.24</c:v>
                </c:pt>
                <c:pt idx="3">
                  <c:v>7.13</c:v>
                </c:pt>
                <c:pt idx="4">
                  <c:v>8.36</c:v>
                </c:pt>
                <c:pt idx="5">
                  <c:v>8.2799999999999994</c:v>
                </c:pt>
                <c:pt idx="6">
                  <c:v>8.2100000000000009</c:v>
                </c:pt>
                <c:pt idx="7">
                  <c:v>6.2</c:v>
                </c:pt>
                <c:pt idx="8">
                  <c:v>6.7</c:v>
                </c:pt>
                <c:pt idx="9">
                  <c:v>4.4800000000000004</c:v>
                </c:pt>
                <c:pt idx="10">
                  <c:v>5.9</c:v>
                </c:pt>
                <c:pt idx="11" formatCode="General">
                  <c:v>6.9</c:v>
                </c:pt>
              </c:numCache>
            </c:numRef>
          </c:val>
          <c:extLst>
            <c:ext xmlns:c16="http://schemas.microsoft.com/office/drawing/2014/chart" uri="{C3380CC4-5D6E-409C-BE32-E72D297353CC}">
              <c16:uniqueId val="{00000000-BC4D-4CDC-A1E5-3AB4B3FDB53D}"/>
            </c:ext>
          </c:extLst>
        </c:ser>
        <c:ser>
          <c:idx val="2"/>
          <c:order val="2"/>
          <c:tx>
            <c:strRef>
              <c:f>'10. Durée missions'!$B$29</c:f>
              <c:strCache>
                <c:ptCount val="1"/>
                <c:pt idx="0">
                  <c:v>Embauche en CDD  ou CDI</c:v>
                </c:pt>
              </c:strCache>
            </c:strRef>
          </c:tx>
          <c:spPr>
            <a:solidFill>
              <a:srgbClr val="ED8B00"/>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missions'!$C$29:$N$29</c:f>
              <c:numCache>
                <c:formatCode>0.0</c:formatCode>
                <c:ptCount val="12"/>
                <c:pt idx="0">
                  <c:v>8.34</c:v>
                </c:pt>
                <c:pt idx="1">
                  <c:v>7.92</c:v>
                </c:pt>
                <c:pt idx="2">
                  <c:v>8.2100000000000009</c:v>
                </c:pt>
                <c:pt idx="3">
                  <c:v>6.9700000000000006</c:v>
                </c:pt>
                <c:pt idx="4">
                  <c:v>6.85</c:v>
                </c:pt>
                <c:pt idx="5">
                  <c:v>8.09</c:v>
                </c:pt>
                <c:pt idx="6">
                  <c:v>7.58</c:v>
                </c:pt>
                <c:pt idx="7">
                  <c:v>6</c:v>
                </c:pt>
                <c:pt idx="8">
                  <c:v>6.4</c:v>
                </c:pt>
                <c:pt idx="9">
                  <c:v>3.62</c:v>
                </c:pt>
                <c:pt idx="10">
                  <c:v>6.8</c:v>
                </c:pt>
                <c:pt idx="11">
                  <c:v>6</c:v>
                </c:pt>
              </c:numCache>
            </c:numRef>
          </c:val>
          <c:extLst>
            <c:ext xmlns:c16="http://schemas.microsoft.com/office/drawing/2014/chart" uri="{C3380CC4-5D6E-409C-BE32-E72D297353CC}">
              <c16:uniqueId val="{00000001-BC4D-4CDC-A1E5-3AB4B3FDB53D}"/>
            </c:ext>
          </c:extLst>
        </c:ser>
        <c:ser>
          <c:idx val="3"/>
          <c:order val="3"/>
          <c:tx>
            <c:strRef>
              <c:f>'10. Durée missions'!$B$30</c:f>
              <c:strCache>
                <c:ptCount val="1"/>
                <c:pt idx="0">
                  <c:v>Abandon de poste</c:v>
                </c:pt>
              </c:strCache>
            </c:strRef>
          </c:tx>
          <c:spPr>
            <a:solidFill>
              <a:srgbClr val="B0AA9E"/>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missions'!$C$30:$N$30</c:f>
              <c:numCache>
                <c:formatCode>0.0</c:formatCode>
                <c:ptCount val="12"/>
                <c:pt idx="0">
                  <c:v>4.04</c:v>
                </c:pt>
                <c:pt idx="1">
                  <c:v>4.01</c:v>
                </c:pt>
                <c:pt idx="2">
                  <c:v>3.9</c:v>
                </c:pt>
                <c:pt idx="3">
                  <c:v>3.47</c:v>
                </c:pt>
                <c:pt idx="4">
                  <c:v>4.07</c:v>
                </c:pt>
                <c:pt idx="5">
                  <c:v>4.51</c:v>
                </c:pt>
                <c:pt idx="6">
                  <c:v>4.74</c:v>
                </c:pt>
                <c:pt idx="7">
                  <c:v>3.9</c:v>
                </c:pt>
                <c:pt idx="8">
                  <c:v>4.3</c:v>
                </c:pt>
                <c:pt idx="9">
                  <c:v>2.21</c:v>
                </c:pt>
                <c:pt idx="10">
                  <c:v>3.5</c:v>
                </c:pt>
                <c:pt idx="11" formatCode="General">
                  <c:v>4.3</c:v>
                </c:pt>
              </c:numCache>
            </c:numRef>
          </c:val>
          <c:extLst>
            <c:ext xmlns:c16="http://schemas.microsoft.com/office/drawing/2014/chart" uri="{C3380CC4-5D6E-409C-BE32-E72D297353CC}">
              <c16:uniqueId val="{00000002-BC4D-4CDC-A1E5-3AB4B3FDB53D}"/>
            </c:ext>
          </c:extLst>
        </c:ser>
        <c:ser>
          <c:idx val="4"/>
          <c:order val="4"/>
          <c:tx>
            <c:strRef>
              <c:f>'10. Durée missions'!$B$31</c:f>
              <c:strCache>
                <c:ptCount val="1"/>
                <c:pt idx="0">
                  <c:v>Force majeure</c:v>
                </c:pt>
              </c:strCache>
            </c:strRef>
          </c:tx>
          <c:spPr>
            <a:solidFill>
              <a:srgbClr val="F9B000"/>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missions'!$C$31:$N$31</c:f>
              <c:numCache>
                <c:formatCode>0.0</c:formatCode>
                <c:ptCount val="12"/>
                <c:pt idx="0">
                  <c:v>0.96</c:v>
                </c:pt>
                <c:pt idx="1">
                  <c:v>1.17</c:v>
                </c:pt>
                <c:pt idx="2">
                  <c:v>1.1399999999999999</c:v>
                </c:pt>
                <c:pt idx="3">
                  <c:v>1.08</c:v>
                </c:pt>
                <c:pt idx="4">
                  <c:v>1</c:v>
                </c:pt>
                <c:pt idx="5">
                  <c:v>1.29</c:v>
                </c:pt>
                <c:pt idx="6">
                  <c:v>1.29</c:v>
                </c:pt>
                <c:pt idx="7">
                  <c:v>1.3</c:v>
                </c:pt>
                <c:pt idx="8">
                  <c:v>1.3</c:v>
                </c:pt>
                <c:pt idx="9">
                  <c:v>1.1599999999999999</c:v>
                </c:pt>
                <c:pt idx="10">
                  <c:v>1</c:v>
                </c:pt>
                <c:pt idx="11">
                  <c:v>1.2</c:v>
                </c:pt>
              </c:numCache>
            </c:numRef>
          </c:val>
          <c:extLst>
            <c:ext xmlns:c16="http://schemas.microsoft.com/office/drawing/2014/chart" uri="{C3380CC4-5D6E-409C-BE32-E72D297353CC}">
              <c16:uniqueId val="{00000003-BC4D-4CDC-A1E5-3AB4B3FDB53D}"/>
            </c:ext>
          </c:extLst>
        </c:ser>
        <c:ser>
          <c:idx val="5"/>
          <c:order val="5"/>
          <c:tx>
            <c:strRef>
              <c:f>'10. Durée missions'!$B$32</c:f>
              <c:strCache>
                <c:ptCount val="1"/>
                <c:pt idx="0">
                  <c:v>Faute grave d'une des parties</c:v>
                </c:pt>
              </c:strCache>
            </c:strRef>
          </c:tx>
          <c:spPr>
            <a:solidFill>
              <a:srgbClr val="B8DEDB"/>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missions'!$C$32:$N$32</c:f>
              <c:numCache>
                <c:formatCode>0.0</c:formatCode>
                <c:ptCount val="12"/>
                <c:pt idx="0">
                  <c:v>2.34</c:v>
                </c:pt>
                <c:pt idx="1">
                  <c:v>1.58</c:v>
                </c:pt>
                <c:pt idx="2">
                  <c:v>1.02</c:v>
                </c:pt>
                <c:pt idx="3">
                  <c:v>0.84</c:v>
                </c:pt>
                <c:pt idx="4">
                  <c:v>0.93</c:v>
                </c:pt>
                <c:pt idx="5">
                  <c:v>1.01</c:v>
                </c:pt>
                <c:pt idx="6">
                  <c:v>0.99</c:v>
                </c:pt>
                <c:pt idx="7">
                  <c:v>0.8</c:v>
                </c:pt>
                <c:pt idx="8">
                  <c:v>0.8</c:v>
                </c:pt>
                <c:pt idx="9">
                  <c:v>0.4</c:v>
                </c:pt>
                <c:pt idx="10">
                  <c:v>0.6</c:v>
                </c:pt>
                <c:pt idx="11" formatCode="General">
                  <c:v>0.8</c:v>
                </c:pt>
              </c:numCache>
            </c:numRef>
          </c:val>
          <c:extLst>
            <c:ext xmlns:c16="http://schemas.microsoft.com/office/drawing/2014/chart" uri="{C3380CC4-5D6E-409C-BE32-E72D297353CC}">
              <c16:uniqueId val="{00000004-BC4D-4CDC-A1E5-3AB4B3FDB53D}"/>
            </c:ext>
          </c:extLst>
        </c:ser>
        <c:ser>
          <c:idx val="6"/>
          <c:order val="6"/>
          <c:tx>
            <c:strRef>
              <c:f>'10. Durée missions'!$B$33</c:f>
              <c:strCache>
                <c:ptCount val="1"/>
                <c:pt idx="0">
                  <c:v>Autres motifs (*)</c:v>
                </c:pt>
              </c:strCache>
            </c:strRef>
          </c:tx>
          <c:spPr>
            <a:solidFill>
              <a:srgbClr val="DFDBD7"/>
            </a:solidFill>
            <a:ln w="12700">
              <a:solidFill>
                <a:srgbClr val="000000"/>
              </a:solidFill>
              <a:prstDash val="solid"/>
            </a:ln>
            <a:effectLst/>
          </c:spPr>
          <c:invertIfNegative val="0"/>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missions'!$C$33:$N$33</c:f>
              <c:numCache>
                <c:formatCode>0.0</c:formatCode>
                <c:ptCount val="12"/>
                <c:pt idx="0">
                  <c:v>0.02</c:v>
                </c:pt>
                <c:pt idx="1">
                  <c:v>0.15</c:v>
                </c:pt>
                <c:pt idx="2">
                  <c:v>0.16</c:v>
                </c:pt>
                <c:pt idx="3">
                  <c:v>0.15</c:v>
                </c:pt>
                <c:pt idx="4">
                  <c:v>0.19</c:v>
                </c:pt>
                <c:pt idx="5">
                  <c:v>0.21</c:v>
                </c:pt>
                <c:pt idx="6">
                  <c:v>0.89999999999999991</c:v>
                </c:pt>
                <c:pt idx="7">
                  <c:v>2.5</c:v>
                </c:pt>
                <c:pt idx="8">
                  <c:v>2.9</c:v>
                </c:pt>
                <c:pt idx="9">
                  <c:v>1.87</c:v>
                </c:pt>
                <c:pt idx="10">
                  <c:v>3.2</c:v>
                </c:pt>
                <c:pt idx="11">
                  <c:v>3.1000000000000005</c:v>
                </c:pt>
              </c:numCache>
            </c:numRef>
          </c:val>
          <c:extLst>
            <c:ext xmlns:c16="http://schemas.microsoft.com/office/drawing/2014/chart" uri="{C3380CC4-5D6E-409C-BE32-E72D297353CC}">
              <c16:uniqueId val="{00000005-BC4D-4CDC-A1E5-3AB4B3FDB53D}"/>
            </c:ext>
          </c:extLst>
        </c:ser>
        <c:dLbls>
          <c:showLegendKey val="0"/>
          <c:showVal val="0"/>
          <c:showCatName val="0"/>
          <c:showSerName val="0"/>
          <c:showPercent val="0"/>
          <c:showBubbleSize val="0"/>
        </c:dLbls>
        <c:gapWidth val="150"/>
        <c:overlap val="100"/>
        <c:axId val="94264704"/>
        <c:axId val="94270592"/>
      </c:barChart>
      <c:lineChart>
        <c:grouping val="standard"/>
        <c:varyColors val="0"/>
        <c:ser>
          <c:idx val="0"/>
          <c:order val="0"/>
          <c:tx>
            <c:strRef>
              <c:f>'10. Durée missions'!$B$26</c:f>
              <c:strCache>
                <c:ptCount val="1"/>
                <c:pt idx="0">
                  <c:v>Part totale des missions rompues</c:v>
                </c:pt>
              </c:strCache>
            </c:strRef>
          </c:tx>
          <c:spPr>
            <a:ln w="31750">
              <a:solidFill>
                <a:srgbClr val="00AAA1"/>
              </a:solidFill>
              <a:prstDash val="solid"/>
            </a:ln>
            <a:effectLst/>
          </c:spPr>
          <c:marker>
            <c:symbol val="square"/>
            <c:size val="5"/>
            <c:spPr>
              <a:noFill/>
              <a:ln w="9525">
                <a:noFill/>
              </a:ln>
            </c:spPr>
          </c:marker>
          <c:dLbls>
            <c:dLbl>
              <c:idx val="0"/>
              <c:layout>
                <c:manualLayout>
                  <c:x val="-3.8305925925925938E-2"/>
                  <c:y val="-3.370000000000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4D-4CDC-A1E5-3AB4B3FDB53D}"/>
                </c:ext>
              </c:extLst>
            </c:dLbl>
            <c:spPr>
              <a:noFill/>
              <a:ln>
                <a:noFill/>
              </a:ln>
              <a:effectLst/>
            </c:spPr>
            <c:txPr>
              <a:bodyPr/>
              <a:lstStyle/>
              <a:p>
                <a:pPr>
                  <a:defRPr sz="800"/>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 Durée missions'!$C$25:$N$25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missions'!$C$26:$N$26</c:f>
              <c:numCache>
                <c:formatCode>0.0</c:formatCode>
                <c:ptCount val="12"/>
                <c:pt idx="0">
                  <c:v>33.090000000000003</c:v>
                </c:pt>
                <c:pt idx="1">
                  <c:v>26.379999999999995</c:v>
                </c:pt>
                <c:pt idx="2">
                  <c:v>22.67</c:v>
                </c:pt>
                <c:pt idx="3">
                  <c:v>19.639999999999997</c:v>
                </c:pt>
                <c:pt idx="4">
                  <c:v>21.400000000000002</c:v>
                </c:pt>
                <c:pt idx="5">
                  <c:v>23.389999999999997</c:v>
                </c:pt>
                <c:pt idx="6">
                  <c:v>23.709999999999997</c:v>
                </c:pt>
                <c:pt idx="7">
                  <c:v>20.7</c:v>
                </c:pt>
                <c:pt idx="8">
                  <c:v>22.4</c:v>
                </c:pt>
                <c:pt idx="9">
                  <c:v>13.74</c:v>
                </c:pt>
                <c:pt idx="10">
                  <c:v>21</c:v>
                </c:pt>
                <c:pt idx="11">
                  <c:v>22.3</c:v>
                </c:pt>
              </c:numCache>
            </c:numRef>
          </c:val>
          <c:smooth val="0"/>
          <c:extLst>
            <c:ext xmlns:c16="http://schemas.microsoft.com/office/drawing/2014/chart" uri="{C3380CC4-5D6E-409C-BE32-E72D297353CC}">
              <c16:uniqueId val="{00000007-BC4D-4CDC-A1E5-3AB4B3FDB53D}"/>
            </c:ext>
          </c:extLst>
        </c:ser>
        <c:dLbls>
          <c:showLegendKey val="0"/>
          <c:showVal val="0"/>
          <c:showCatName val="0"/>
          <c:showSerName val="0"/>
          <c:showPercent val="0"/>
          <c:showBubbleSize val="0"/>
        </c:dLbls>
        <c:marker val="1"/>
        <c:smooth val="0"/>
        <c:axId val="94264704"/>
        <c:axId val="94270592"/>
      </c:lineChart>
      <c:catAx>
        <c:axId val="942647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800"/>
            </a:pPr>
            <a:endParaRPr lang="fr-FR"/>
          </a:p>
        </c:txPr>
        <c:crossAx val="94270592"/>
        <c:crosses val="autoZero"/>
        <c:auto val="0"/>
        <c:lblAlgn val="ctr"/>
        <c:lblOffset val="0"/>
        <c:tickLblSkip val="1"/>
        <c:tickMarkSkip val="1"/>
        <c:noMultiLvlLbl val="0"/>
      </c:catAx>
      <c:valAx>
        <c:axId val="9427059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94264704"/>
        <c:crossesAt val="1"/>
        <c:crossBetween val="between"/>
      </c:valAx>
      <c:spPr>
        <a:noFill/>
        <a:ln w="12700">
          <a:solidFill>
            <a:srgbClr val="000000"/>
          </a:solidFill>
          <a:prstDash val="solid"/>
        </a:ln>
      </c:spPr>
    </c:plotArea>
    <c:legend>
      <c:legendPos val="r"/>
      <c:layout>
        <c:manualLayout>
          <c:xMode val="edge"/>
          <c:yMode val="edge"/>
          <c:x val="0.7210355987055016"/>
          <c:y val="0.14468734567901234"/>
          <c:w val="0.26343042071197409"/>
          <c:h val="0.71062530864197526"/>
        </c:manualLayout>
      </c:layout>
      <c:overlay val="0"/>
      <c:spPr>
        <a:noFill/>
        <a:ln w="25400">
          <a:noFill/>
        </a:ln>
        <a:effectLst/>
      </c:spPr>
    </c:legend>
    <c:plotVisOnly val="1"/>
    <c:dispBlanksAs val="gap"/>
    <c:showDLblsOverMax val="0"/>
  </c:chart>
  <c:spPr>
    <a:solidFill>
      <a:srgbClr val="FFE8C0"/>
    </a:solidFill>
    <a:ln w="25400">
      <a:noFill/>
    </a:ln>
  </c:spPr>
  <c:txPr>
    <a:bodyPr/>
    <a:lstStyle/>
    <a:p>
      <a:pPr>
        <a:defRPr sz="9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'10. Durée missions'!$B$13</c:f>
              <c:strCache>
                <c:ptCount val="1"/>
                <c:pt idx="0">
                  <c:v>6 mois</c:v>
                </c:pt>
              </c:strCache>
            </c:strRef>
          </c:tx>
          <c:spPr>
            <a:solidFill>
              <a:srgbClr val="00AAA1"/>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missions'!$C$13:$N$13</c:f>
              <c:numCache>
                <c:formatCode>0</c:formatCode>
                <c:ptCount val="12"/>
                <c:pt idx="0">
                  <c:v>27.84</c:v>
                </c:pt>
                <c:pt idx="1">
                  <c:v>28.14</c:v>
                </c:pt>
                <c:pt idx="2">
                  <c:v>29.72</c:v>
                </c:pt>
                <c:pt idx="3">
                  <c:v>40.090000000000003</c:v>
                </c:pt>
                <c:pt idx="4">
                  <c:v>36.24</c:v>
                </c:pt>
                <c:pt idx="5">
                  <c:v>28.29</c:v>
                </c:pt>
                <c:pt idx="6">
                  <c:v>20.47</c:v>
                </c:pt>
                <c:pt idx="7">
                  <c:v>17</c:v>
                </c:pt>
                <c:pt idx="8">
                  <c:v>17</c:v>
                </c:pt>
                <c:pt idx="9">
                  <c:v>20</c:v>
                </c:pt>
                <c:pt idx="10">
                  <c:v>28</c:v>
                </c:pt>
                <c:pt idx="11">
                  <c:v>15</c:v>
                </c:pt>
              </c:numCache>
            </c:numRef>
          </c:val>
          <c:extLst>
            <c:ext xmlns:c16="http://schemas.microsoft.com/office/drawing/2014/chart" uri="{C3380CC4-5D6E-409C-BE32-E72D297353CC}">
              <c16:uniqueId val="{00000000-6B25-42BF-8E3E-DD05AE70ACB4}"/>
            </c:ext>
          </c:extLst>
        </c:ser>
        <c:ser>
          <c:idx val="1"/>
          <c:order val="1"/>
          <c:tx>
            <c:strRef>
              <c:f>'10. Durée missions'!$B$14</c:f>
              <c:strCache>
                <c:ptCount val="1"/>
                <c:pt idx="0">
                  <c:v>7 mois</c:v>
                </c:pt>
              </c:strCache>
            </c:strRef>
          </c:tx>
          <c:spPr>
            <a:solidFill>
              <a:srgbClr val="ED8B00"/>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missions'!$C$14:$N$14</c:f>
              <c:numCache>
                <c:formatCode>0</c:formatCode>
                <c:ptCount val="12"/>
                <c:pt idx="0">
                  <c:v>3.42</c:v>
                </c:pt>
                <c:pt idx="1">
                  <c:v>3.04</c:v>
                </c:pt>
                <c:pt idx="2">
                  <c:v>3.58</c:v>
                </c:pt>
                <c:pt idx="3">
                  <c:v>4.13</c:v>
                </c:pt>
                <c:pt idx="4">
                  <c:v>5.52</c:v>
                </c:pt>
                <c:pt idx="5">
                  <c:v>10.3</c:v>
                </c:pt>
                <c:pt idx="6">
                  <c:v>8.64</c:v>
                </c:pt>
                <c:pt idx="7">
                  <c:v>9</c:v>
                </c:pt>
                <c:pt idx="8">
                  <c:v>6</c:v>
                </c:pt>
                <c:pt idx="9">
                  <c:v>13</c:v>
                </c:pt>
                <c:pt idx="10">
                  <c:v>26</c:v>
                </c:pt>
                <c:pt idx="11">
                  <c:v>11</c:v>
                </c:pt>
              </c:numCache>
            </c:numRef>
          </c:val>
          <c:extLst>
            <c:ext xmlns:c16="http://schemas.microsoft.com/office/drawing/2014/chart" uri="{C3380CC4-5D6E-409C-BE32-E72D297353CC}">
              <c16:uniqueId val="{00000001-6B25-42BF-8E3E-DD05AE70ACB4}"/>
            </c:ext>
          </c:extLst>
        </c:ser>
        <c:ser>
          <c:idx val="2"/>
          <c:order val="2"/>
          <c:tx>
            <c:strRef>
              <c:f>'10. Durée missions'!$B$15</c:f>
              <c:strCache>
                <c:ptCount val="1"/>
                <c:pt idx="0">
                  <c:v>8 mois</c:v>
                </c:pt>
              </c:strCache>
            </c:strRef>
          </c:tx>
          <c:spPr>
            <a:solidFill>
              <a:srgbClr val="B0AA9E"/>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missions'!$C$15:$N$15</c:f>
              <c:numCache>
                <c:formatCode>0</c:formatCode>
                <c:ptCount val="12"/>
                <c:pt idx="0">
                  <c:v>5.94</c:v>
                </c:pt>
                <c:pt idx="1">
                  <c:v>11.82</c:v>
                </c:pt>
                <c:pt idx="2">
                  <c:v>13.37</c:v>
                </c:pt>
                <c:pt idx="3">
                  <c:v>20.7</c:v>
                </c:pt>
                <c:pt idx="4">
                  <c:v>32.619999999999997</c:v>
                </c:pt>
                <c:pt idx="5">
                  <c:v>40.619999999999997</c:v>
                </c:pt>
                <c:pt idx="6">
                  <c:v>45.63</c:v>
                </c:pt>
                <c:pt idx="7">
                  <c:v>46</c:v>
                </c:pt>
                <c:pt idx="8">
                  <c:v>47</c:v>
                </c:pt>
                <c:pt idx="9">
                  <c:v>43</c:v>
                </c:pt>
                <c:pt idx="10">
                  <c:v>36</c:v>
                </c:pt>
                <c:pt idx="11">
                  <c:v>54</c:v>
                </c:pt>
              </c:numCache>
            </c:numRef>
          </c:val>
          <c:extLst>
            <c:ext xmlns:c16="http://schemas.microsoft.com/office/drawing/2014/chart" uri="{C3380CC4-5D6E-409C-BE32-E72D297353CC}">
              <c16:uniqueId val="{00000002-6B25-42BF-8E3E-DD05AE70ACB4}"/>
            </c:ext>
          </c:extLst>
        </c:ser>
        <c:ser>
          <c:idx val="3"/>
          <c:order val="3"/>
          <c:tx>
            <c:strRef>
              <c:f>'10. Durée missions'!$B$16</c:f>
              <c:strCache>
                <c:ptCount val="1"/>
                <c:pt idx="0">
                  <c:v>9 mois</c:v>
                </c:pt>
              </c:strCache>
            </c:strRef>
          </c:tx>
          <c:spPr>
            <a:solidFill>
              <a:srgbClr val="F9B000"/>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missions'!$C$16:$N$16</c:f>
              <c:numCache>
                <c:formatCode>0</c:formatCode>
                <c:ptCount val="12"/>
                <c:pt idx="0">
                  <c:v>26.14</c:v>
                </c:pt>
                <c:pt idx="1">
                  <c:v>17.489999999999998</c:v>
                </c:pt>
                <c:pt idx="2">
                  <c:v>19.079999999999998</c:v>
                </c:pt>
                <c:pt idx="3">
                  <c:v>16.62</c:v>
                </c:pt>
                <c:pt idx="4">
                  <c:v>14.46</c:v>
                </c:pt>
                <c:pt idx="5">
                  <c:v>10.37</c:v>
                </c:pt>
                <c:pt idx="6">
                  <c:v>13.12</c:v>
                </c:pt>
                <c:pt idx="7">
                  <c:v>14</c:v>
                </c:pt>
                <c:pt idx="8">
                  <c:v>16</c:v>
                </c:pt>
                <c:pt idx="9">
                  <c:v>13</c:v>
                </c:pt>
                <c:pt idx="10">
                  <c:v>6</c:v>
                </c:pt>
                <c:pt idx="11">
                  <c:v>12</c:v>
                </c:pt>
              </c:numCache>
            </c:numRef>
          </c:val>
          <c:extLst>
            <c:ext xmlns:c16="http://schemas.microsoft.com/office/drawing/2014/chart" uri="{C3380CC4-5D6E-409C-BE32-E72D297353CC}">
              <c16:uniqueId val="{00000003-6B25-42BF-8E3E-DD05AE70ACB4}"/>
            </c:ext>
          </c:extLst>
        </c:ser>
        <c:ser>
          <c:idx val="4"/>
          <c:order val="4"/>
          <c:tx>
            <c:strRef>
              <c:f>'10. Durée missions'!$B$17</c:f>
              <c:strCache>
                <c:ptCount val="1"/>
                <c:pt idx="0">
                  <c:v>10 mois</c:v>
                </c:pt>
              </c:strCache>
            </c:strRef>
          </c:tx>
          <c:spPr>
            <a:solidFill>
              <a:srgbClr val="B8DEDB"/>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missions'!$C$17:$N$17</c:f>
              <c:numCache>
                <c:formatCode>0</c:formatCode>
                <c:ptCount val="12"/>
                <c:pt idx="0">
                  <c:v>6.8</c:v>
                </c:pt>
                <c:pt idx="1">
                  <c:v>9.98</c:v>
                </c:pt>
                <c:pt idx="2">
                  <c:v>11.63</c:v>
                </c:pt>
                <c:pt idx="3">
                  <c:v>9.81</c:v>
                </c:pt>
                <c:pt idx="4">
                  <c:v>7.37</c:v>
                </c:pt>
                <c:pt idx="5">
                  <c:v>8.09</c:v>
                </c:pt>
                <c:pt idx="6">
                  <c:v>9.0299999999999994</c:v>
                </c:pt>
                <c:pt idx="7">
                  <c:v>10</c:v>
                </c:pt>
                <c:pt idx="8">
                  <c:v>10</c:v>
                </c:pt>
                <c:pt idx="9">
                  <c:v>8</c:v>
                </c:pt>
                <c:pt idx="10">
                  <c:v>3</c:v>
                </c:pt>
                <c:pt idx="11">
                  <c:v>7</c:v>
                </c:pt>
              </c:numCache>
            </c:numRef>
          </c:val>
          <c:extLst>
            <c:ext xmlns:c16="http://schemas.microsoft.com/office/drawing/2014/chart" uri="{C3380CC4-5D6E-409C-BE32-E72D297353CC}">
              <c16:uniqueId val="{00000004-6B25-42BF-8E3E-DD05AE70ACB4}"/>
            </c:ext>
          </c:extLst>
        </c:ser>
        <c:ser>
          <c:idx val="5"/>
          <c:order val="5"/>
          <c:tx>
            <c:strRef>
              <c:f>'10. Durée missions'!$B$18</c:f>
              <c:strCache>
                <c:ptCount val="1"/>
                <c:pt idx="0">
                  <c:v>11 ou 12 mois</c:v>
                </c:pt>
              </c:strCache>
            </c:strRef>
          </c:tx>
          <c:spPr>
            <a:solidFill>
              <a:srgbClr val="DFDBD7"/>
            </a:solidFill>
            <a:ln w="12700">
              <a:solidFill>
                <a:srgbClr val="000000"/>
              </a:solidFill>
              <a:prstDash val="solid"/>
            </a:ln>
            <a:effectLst/>
          </c:spPr>
          <c:invertIfNegative val="0"/>
          <c:cat>
            <c:numRef>
              <c:f>'10. Durée missions'!$C$12:$N$12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'10. Durée missions'!$C$18:$N$18</c:f>
              <c:numCache>
                <c:formatCode>0</c:formatCode>
                <c:ptCount val="12"/>
                <c:pt idx="0">
                  <c:v>29.86</c:v>
                </c:pt>
                <c:pt idx="1">
                  <c:v>29.51</c:v>
                </c:pt>
                <c:pt idx="2">
                  <c:v>22.619999999999997</c:v>
                </c:pt>
                <c:pt idx="3">
                  <c:v>8.65</c:v>
                </c:pt>
                <c:pt idx="4">
                  <c:v>3.79</c:v>
                </c:pt>
                <c:pt idx="5">
                  <c:v>2.3199999999999998</c:v>
                </c:pt>
                <c:pt idx="6">
                  <c:v>3.11</c:v>
                </c:pt>
                <c:pt idx="7">
                  <c:v>4</c:v>
                </c:pt>
                <c:pt idx="8">
                  <c:v>3</c:v>
                </c:pt>
                <c:pt idx="9">
                  <c:v>3</c:v>
                </c:pt>
                <c:pt idx="10">
                  <c:v>1</c:v>
                </c:pt>
                <c:pt idx="11">
                  <c:v>1</c:v>
                </c:pt>
              </c:numCache>
            </c:numRef>
          </c:val>
          <c:extLst>
            <c:ext xmlns:c16="http://schemas.microsoft.com/office/drawing/2014/chart" uri="{C3380CC4-5D6E-409C-BE32-E72D297353CC}">
              <c16:uniqueId val="{00000005-6B25-42BF-8E3E-DD05AE70ACB4}"/>
            </c:ext>
          </c:extLst>
        </c:ser>
        <c:dLbls>
          <c:showLegendKey val="0"/>
          <c:showVal val="0"/>
          <c:showCatName val="0"/>
          <c:showSerName val="0"/>
          <c:showPercent val="0"/>
          <c:showBubbleSize val="0"/>
        </c:dLbls>
        <c:gapWidth val="150"/>
        <c:overlap val="100"/>
        <c:axId val="94301184"/>
        <c:axId val="94388992"/>
      </c:barChart>
      <c:catAx>
        <c:axId val="94301184"/>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4388992"/>
        <c:crosses val="autoZero"/>
        <c:auto val="0"/>
        <c:lblAlgn val="ctr"/>
        <c:lblOffset val="0"/>
        <c:tickLblSkip val="1"/>
        <c:tickMarkSkip val="1"/>
        <c:noMultiLvlLbl val="0"/>
      </c:catAx>
      <c:valAx>
        <c:axId val="94388992"/>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4301184"/>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'11. Durée hebdomadaire'!$B$4</c:f>
              <c:strCache>
                <c:ptCount val="1"/>
                <c:pt idx="0">
                  <c:v>24 heures</c:v>
                </c:pt>
              </c:strCache>
            </c:strRef>
          </c:tx>
          <c:spPr>
            <a:solidFill>
              <a:srgbClr val="00AAA1"/>
            </a:solidFill>
            <a:ln w="12700">
              <a:solidFill>
                <a:srgbClr val="000000"/>
              </a:solidFill>
              <a:prstDash val="solid"/>
            </a:ln>
            <a:effectLst/>
          </c:spPr>
          <c:invertIfNegative val="0"/>
          <c:cat>
            <c:numRef>
              <c:f>'11. Durée hebdomadaire'!$C$3:$N$3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'11. Durée hebdomadaire'!$C$4:$N$4</c:f>
              <c:numCache>
                <c:formatCode>#,##0</c:formatCode>
                <c:ptCount val="12"/>
                <c:pt idx="0">
                  <c:v>49.85</c:v>
                </c:pt>
                <c:pt idx="1">
                  <c:v>52.31</c:v>
                </c:pt>
                <c:pt idx="2">
                  <c:v>52.2</c:v>
                </c:pt>
                <c:pt idx="3">
                  <c:v>52.9</c:v>
                </c:pt>
                <c:pt idx="4">
                  <c:v>53.86</c:v>
                </c:pt>
                <c:pt idx="5">
                  <c:v>49.47</c:v>
                </c:pt>
                <c:pt idx="6">
                  <c:v>51.29</c:v>
                </c:pt>
                <c:pt idx="7">
                  <c:v>52</c:v>
                </c:pt>
                <c:pt idx="8">
                  <c:v>51</c:v>
                </c:pt>
                <c:pt idx="9">
                  <c:v>48</c:v>
                </c:pt>
                <c:pt idx="10">
                  <c:v>50</c:v>
                </c:pt>
                <c:pt idx="11">
                  <c:v>49</c:v>
                </c:pt>
              </c:numCache>
            </c:numRef>
          </c:val>
          <c:extLst>
            <c:ext xmlns:c16="http://schemas.microsoft.com/office/drawing/2014/chart" uri="{C3380CC4-5D6E-409C-BE32-E72D297353CC}">
              <c16:uniqueId val="{00000000-3068-477F-A2E9-05B7D3D58634}"/>
            </c:ext>
          </c:extLst>
        </c:ser>
        <c:ser>
          <c:idx val="1"/>
          <c:order val="1"/>
          <c:tx>
            <c:strRef>
              <c:f>'11. Durée hebdomadaire'!$B$5</c:f>
              <c:strCache>
                <c:ptCount val="1"/>
                <c:pt idx="0">
                  <c:v>entre 25 et 29 heures</c:v>
                </c:pt>
              </c:strCache>
            </c:strRef>
          </c:tx>
          <c:spPr>
            <a:solidFill>
              <a:srgbClr val="ED8B00"/>
            </a:solidFill>
            <a:ln w="12700">
              <a:solidFill>
                <a:srgbClr val="000000"/>
              </a:solidFill>
              <a:prstDash val="solid"/>
            </a:ln>
            <a:effectLst/>
          </c:spPr>
          <c:invertIfNegative val="0"/>
          <c:cat>
            <c:numRef>
              <c:f>'11. Durée hebdomadaire'!$C$3:$N$3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'11. Durée hebdomadaire'!$C$5:$N$5</c:f>
              <c:numCache>
                <c:formatCode>#,##0</c:formatCode>
                <c:ptCount val="12"/>
                <c:pt idx="0">
                  <c:v>14.03</c:v>
                </c:pt>
                <c:pt idx="1">
                  <c:v>15.93</c:v>
                </c:pt>
                <c:pt idx="2">
                  <c:v>17.690000000000001</c:v>
                </c:pt>
                <c:pt idx="3">
                  <c:v>18.45</c:v>
                </c:pt>
                <c:pt idx="4">
                  <c:v>16.7</c:v>
                </c:pt>
                <c:pt idx="5">
                  <c:v>17.8</c:v>
                </c:pt>
                <c:pt idx="6">
                  <c:v>17.010000000000002</c:v>
                </c:pt>
                <c:pt idx="7">
                  <c:v>18</c:v>
                </c:pt>
                <c:pt idx="8">
                  <c:v>20</c:v>
                </c:pt>
                <c:pt idx="9">
                  <c:v>19</c:v>
                </c:pt>
                <c:pt idx="10">
                  <c:v>19</c:v>
                </c:pt>
                <c:pt idx="11">
                  <c:v>20</c:v>
                </c:pt>
              </c:numCache>
            </c:numRef>
          </c:val>
          <c:extLst>
            <c:ext xmlns:c16="http://schemas.microsoft.com/office/drawing/2014/chart" uri="{C3380CC4-5D6E-409C-BE32-E72D297353CC}">
              <c16:uniqueId val="{00000001-3068-477F-A2E9-05B7D3D58634}"/>
            </c:ext>
          </c:extLst>
        </c:ser>
        <c:ser>
          <c:idx val="2"/>
          <c:order val="2"/>
          <c:tx>
            <c:strRef>
              <c:f>'11. Durée hebdomadaire'!$B$6</c:f>
              <c:strCache>
                <c:ptCount val="1"/>
                <c:pt idx="0">
                  <c:v>entre 30 et 34 heures</c:v>
                </c:pt>
              </c:strCache>
            </c:strRef>
          </c:tx>
          <c:spPr>
            <a:solidFill>
              <a:srgbClr val="B0AA9E"/>
            </a:solidFill>
            <a:ln w="12700">
              <a:solidFill>
                <a:srgbClr val="000000"/>
              </a:solidFill>
              <a:prstDash val="solid"/>
            </a:ln>
            <a:effectLst/>
          </c:spPr>
          <c:invertIfNegative val="0"/>
          <c:cat>
            <c:numRef>
              <c:f>'11. Durée hebdomadaire'!$C$3:$N$3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'11. Durée hebdomadaire'!$C$6:$N$6</c:f>
              <c:numCache>
                <c:formatCode>#,##0</c:formatCode>
                <c:ptCount val="12"/>
                <c:pt idx="0">
                  <c:v>7.32</c:v>
                </c:pt>
                <c:pt idx="1">
                  <c:v>7.27</c:v>
                </c:pt>
                <c:pt idx="2">
                  <c:v>8.08</c:v>
                </c:pt>
                <c:pt idx="3">
                  <c:v>9.7799999999999994</c:v>
                </c:pt>
                <c:pt idx="4">
                  <c:v>14.66</c:v>
                </c:pt>
                <c:pt idx="5">
                  <c:v>19.63</c:v>
                </c:pt>
                <c:pt idx="6">
                  <c:v>21.27</c:v>
                </c:pt>
                <c:pt idx="7">
                  <c:v>21</c:v>
                </c:pt>
                <c:pt idx="8">
                  <c:v>20</c:v>
                </c:pt>
                <c:pt idx="9">
                  <c:v>24</c:v>
                </c:pt>
                <c:pt idx="10">
                  <c:v>23</c:v>
                </c:pt>
                <c:pt idx="11">
                  <c:v>23</c:v>
                </c:pt>
              </c:numCache>
            </c:numRef>
          </c:val>
          <c:extLst>
            <c:ext xmlns:c16="http://schemas.microsoft.com/office/drawing/2014/chart" uri="{C3380CC4-5D6E-409C-BE32-E72D297353CC}">
              <c16:uniqueId val="{00000002-3068-477F-A2E9-05B7D3D58634}"/>
            </c:ext>
          </c:extLst>
        </c:ser>
        <c:ser>
          <c:idx val="3"/>
          <c:order val="3"/>
          <c:tx>
            <c:strRef>
              <c:f>'11. Durée hebdomadaire'!$B$7</c:f>
              <c:strCache>
                <c:ptCount val="1"/>
                <c:pt idx="0">
                  <c:v>35 heures et plus</c:v>
                </c:pt>
              </c:strCache>
            </c:strRef>
          </c:tx>
          <c:spPr>
            <a:solidFill>
              <a:srgbClr val="F9B000"/>
            </a:solidFill>
            <a:ln w="12700">
              <a:solidFill>
                <a:srgbClr val="000000"/>
              </a:solidFill>
              <a:prstDash val="solid"/>
            </a:ln>
            <a:effectLst/>
          </c:spPr>
          <c:invertIfNegative val="0"/>
          <c:cat>
            <c:numRef>
              <c:f>'11. Durée hebdomadaire'!$C$3:$N$3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'11. Durée hebdomadaire'!$C$7:$N$7</c:f>
              <c:numCache>
                <c:formatCode>#,##0</c:formatCode>
                <c:ptCount val="12"/>
                <c:pt idx="0">
                  <c:v>28.8</c:v>
                </c:pt>
                <c:pt idx="1">
                  <c:v>24.49</c:v>
                </c:pt>
                <c:pt idx="2">
                  <c:v>22.02</c:v>
                </c:pt>
                <c:pt idx="3">
                  <c:v>18.88</c:v>
                </c:pt>
                <c:pt idx="4">
                  <c:v>14.79</c:v>
                </c:pt>
                <c:pt idx="5">
                  <c:v>13.1</c:v>
                </c:pt>
                <c:pt idx="6">
                  <c:v>10.43</c:v>
                </c:pt>
                <c:pt idx="7">
                  <c:v>9</c:v>
                </c:pt>
                <c:pt idx="8">
                  <c:v>9</c:v>
                </c:pt>
                <c:pt idx="9">
                  <c:v>9</c:v>
                </c:pt>
                <c:pt idx="10">
                  <c:v>8</c:v>
                </c:pt>
                <c:pt idx="11">
                  <c:v>8</c:v>
                </c:pt>
              </c:numCache>
            </c:numRef>
          </c:val>
          <c:extLst>
            <c:ext xmlns:c16="http://schemas.microsoft.com/office/drawing/2014/chart" uri="{C3380CC4-5D6E-409C-BE32-E72D297353CC}">
              <c16:uniqueId val="{00000003-3068-477F-A2E9-05B7D3D58634}"/>
            </c:ext>
          </c:extLst>
        </c:ser>
        <c:dLbls>
          <c:showLegendKey val="0"/>
          <c:showVal val="0"/>
          <c:showCatName val="0"/>
          <c:showSerName val="0"/>
          <c:showPercent val="0"/>
          <c:showBubbleSize val="0"/>
        </c:dLbls>
        <c:gapWidth val="150"/>
        <c:overlap val="100"/>
        <c:axId val="94479104"/>
        <c:axId val="94480640"/>
      </c:barChart>
      <c:catAx>
        <c:axId val="94479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94480640"/>
        <c:crosses val="autoZero"/>
        <c:auto val="1"/>
        <c:lblAlgn val="ctr"/>
        <c:lblOffset val="0"/>
        <c:tickLblSkip val="1"/>
        <c:tickMarkSkip val="1"/>
        <c:noMultiLvlLbl val="0"/>
      </c:catAx>
      <c:valAx>
        <c:axId val="9448064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94479104"/>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'1. Evolution sexe'!$B$5</c:f>
              <c:strCache>
                <c:ptCount val="1"/>
                <c:pt idx="0">
                  <c:v>Hommes</c:v>
                </c:pt>
              </c:strCache>
            </c:strRef>
          </c:tx>
          <c:spPr>
            <a:solidFill>
              <a:srgbClr val="00AAA1"/>
            </a:solidFill>
            <a:ln w="12700">
              <a:solidFill>
                <a:srgbClr val="000000"/>
              </a:solidFill>
              <a:prstDash val="solid"/>
            </a:ln>
            <a:effectLst/>
          </c:spPr>
          <c:invertIfNegative val="0"/>
          <c:cat>
            <c:numRef>
              <c:f>'1. Evolution sexe'!$C$3:$O$3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Evolution sexe'!$C$5:$O$5</c:f>
              <c:numCache>
                <c:formatCode>#,##0</c:formatCode>
                <c:ptCount val="13"/>
                <c:pt idx="0">
                  <c:v>2589</c:v>
                </c:pt>
                <c:pt idx="1">
                  <c:v>5670</c:v>
                </c:pt>
                <c:pt idx="2">
                  <c:v>8011</c:v>
                </c:pt>
                <c:pt idx="3">
                  <c:v>8263</c:v>
                </c:pt>
                <c:pt idx="4">
                  <c:v>9271</c:v>
                </c:pt>
                <c:pt idx="5">
                  <c:v>15963</c:v>
                </c:pt>
                <c:pt idx="6">
                  <c:v>25863</c:v>
                </c:pt>
                <c:pt idx="7">
                  <c:v>32272</c:v>
                </c:pt>
                <c:pt idx="8">
                  <c:v>33132</c:v>
                </c:pt>
                <c:pt idx="9">
                  <c:v>31654</c:v>
                </c:pt>
                <c:pt idx="10">
                  <c:v>29828</c:v>
                </c:pt>
                <c:pt idx="11">
                  <c:v>33744</c:v>
                </c:pt>
                <c:pt idx="12">
                  <c:v>32725</c:v>
                </c:pt>
              </c:numCache>
            </c:numRef>
          </c:val>
          <c:extLst>
            <c:ext xmlns:c16="http://schemas.microsoft.com/office/drawing/2014/chart" uri="{C3380CC4-5D6E-409C-BE32-E72D297353CC}">
              <c16:uniqueId val="{00000000-FE8B-417F-BB24-65DD45B46427}"/>
            </c:ext>
          </c:extLst>
        </c:ser>
        <c:ser>
          <c:idx val="2"/>
          <c:order val="1"/>
          <c:tx>
            <c:strRef>
              <c:f>'1. Evolution sexe'!$B$6</c:f>
              <c:strCache>
                <c:ptCount val="1"/>
                <c:pt idx="0">
                  <c:v>Femmes</c:v>
                </c:pt>
              </c:strCache>
            </c:strRef>
          </c:tx>
          <c:spPr>
            <a:solidFill>
              <a:srgbClr val="ED8B00"/>
            </a:solidFill>
            <a:ln w="12700">
              <a:solidFill>
                <a:srgbClr val="000000"/>
              </a:solidFill>
              <a:prstDash val="solid"/>
            </a:ln>
            <a:effectLst/>
          </c:spPr>
          <c:invertIfNegative val="0"/>
          <c:cat>
            <c:numRef>
              <c:f>'1. Evolution sexe'!$C$3:$O$3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Evolution sexe'!$C$6:$O$6</c:f>
              <c:numCache>
                <c:formatCode>#,##0</c:formatCode>
                <c:ptCount val="13"/>
                <c:pt idx="0">
                  <c:v>3419</c:v>
                </c:pt>
                <c:pt idx="1">
                  <c:v>7733</c:v>
                </c:pt>
                <c:pt idx="2">
                  <c:v>11471</c:v>
                </c:pt>
                <c:pt idx="3">
                  <c:v>11683</c:v>
                </c:pt>
                <c:pt idx="4">
                  <c:v>12654</c:v>
                </c:pt>
                <c:pt idx="5">
                  <c:v>22237</c:v>
                </c:pt>
                <c:pt idx="6">
                  <c:v>37181</c:v>
                </c:pt>
                <c:pt idx="7">
                  <c:v>46797</c:v>
                </c:pt>
                <c:pt idx="8">
                  <c:v>50793</c:v>
                </c:pt>
                <c:pt idx="9">
                  <c:v>49369</c:v>
                </c:pt>
                <c:pt idx="10">
                  <c:v>47563</c:v>
                </c:pt>
                <c:pt idx="11">
                  <c:v>53687</c:v>
                </c:pt>
                <c:pt idx="12">
                  <c:v>50772</c:v>
                </c:pt>
              </c:numCache>
            </c:numRef>
          </c:val>
          <c:extLst>
            <c:ext xmlns:c16="http://schemas.microsoft.com/office/drawing/2014/chart" uri="{C3380CC4-5D6E-409C-BE32-E72D297353CC}">
              <c16:uniqueId val="{00000001-FE8B-417F-BB24-65DD45B46427}"/>
            </c:ext>
          </c:extLst>
        </c:ser>
        <c:dLbls>
          <c:showLegendKey val="0"/>
          <c:showVal val="0"/>
          <c:showCatName val="0"/>
          <c:showSerName val="0"/>
          <c:showPercent val="0"/>
          <c:showBubbleSize val="0"/>
        </c:dLbls>
        <c:gapWidth val="138"/>
        <c:overlap val="100"/>
        <c:axId val="94383488"/>
        <c:axId val="95573888"/>
      </c:barChart>
      <c:lineChart>
        <c:grouping val="standard"/>
        <c:varyColors val="0"/>
        <c:ser>
          <c:idx val="3"/>
          <c:order val="2"/>
          <c:tx>
            <c:strRef>
              <c:f>'1. Evolution sexe'!$B$7</c:f>
              <c:strCache>
                <c:ptCount val="1"/>
                <c:pt idx="0">
                  <c:v>Volontaires actifs dans l'année</c:v>
                </c:pt>
              </c:strCache>
            </c:strRef>
          </c:tx>
          <c:spPr>
            <a:ln w="38100">
              <a:solidFill>
                <a:srgbClr val="00AAA1"/>
              </a:solidFill>
              <a:prstDash val="solid"/>
            </a:ln>
            <a:effectLst/>
          </c:spPr>
          <c:marker>
            <c:symbol val="square"/>
            <c:size val="5"/>
            <c:spPr>
              <a:noFill/>
              <a:ln w="25400">
                <a:noFill/>
              </a:ln>
            </c:spPr>
          </c:marker>
          <c:cat>
            <c:numRef>
              <c:f>'1. Evolution sexe'!$C$3:$N$3</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'1. Evolution sexe'!$C$7:$O$7</c:f>
              <c:numCache>
                <c:formatCode>#,##0</c:formatCode>
                <c:ptCount val="13"/>
                <c:pt idx="0">
                  <c:v>6008</c:v>
                </c:pt>
                <c:pt idx="1">
                  <c:v>19133</c:v>
                </c:pt>
                <c:pt idx="2">
                  <c:v>29884</c:v>
                </c:pt>
                <c:pt idx="3">
                  <c:v>33724</c:v>
                </c:pt>
                <c:pt idx="4">
                  <c:v>34837</c:v>
                </c:pt>
                <c:pt idx="5">
                  <c:v>52402</c:v>
                </c:pt>
                <c:pt idx="6">
                  <c:v>91772</c:v>
                </c:pt>
                <c:pt idx="7">
                  <c:v>123162</c:v>
                </c:pt>
                <c:pt idx="8">
                  <c:v>140202</c:v>
                </c:pt>
                <c:pt idx="9">
                  <c:v>140037</c:v>
                </c:pt>
                <c:pt idx="10">
                  <c:v>131708</c:v>
                </c:pt>
                <c:pt idx="11">
                  <c:v>144966</c:v>
                </c:pt>
                <c:pt idx="12">
                  <c:v>144014</c:v>
                </c:pt>
              </c:numCache>
            </c:numRef>
          </c:val>
          <c:smooth val="0"/>
          <c:extLst>
            <c:ext xmlns:c16="http://schemas.microsoft.com/office/drawing/2014/chart" uri="{C3380CC4-5D6E-409C-BE32-E72D297353CC}">
              <c16:uniqueId val="{00000002-FE8B-417F-BB24-65DD45B46427}"/>
            </c:ext>
          </c:extLst>
        </c:ser>
        <c:dLbls>
          <c:showLegendKey val="0"/>
          <c:showVal val="0"/>
          <c:showCatName val="0"/>
          <c:showSerName val="0"/>
          <c:showPercent val="0"/>
          <c:showBubbleSize val="0"/>
        </c:dLbls>
        <c:marker val="1"/>
        <c:smooth val="0"/>
        <c:axId val="94383488"/>
        <c:axId val="95573888"/>
      </c:lineChart>
      <c:catAx>
        <c:axId val="9438348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5573888"/>
        <c:crosses val="autoZero"/>
        <c:auto val="0"/>
        <c:lblAlgn val="ctr"/>
        <c:lblOffset val="0"/>
        <c:tickLblSkip val="1"/>
        <c:tickMarkSkip val="1"/>
        <c:noMultiLvlLbl val="0"/>
      </c:catAx>
      <c:valAx>
        <c:axId val="955738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4383488"/>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'1. Evolution sexe'!$B$45</c:f>
              <c:strCache>
                <c:ptCount val="1"/>
                <c:pt idx="0">
                  <c:v>Indicateur conjoncturel de réalisation du service civique</c:v>
                </c:pt>
              </c:strCache>
            </c:strRef>
          </c:tx>
          <c:spPr>
            <a:ln w="38100">
              <a:solidFill>
                <a:srgbClr val="00AAA1"/>
              </a:solidFill>
              <a:prstDash val="solid"/>
            </a:ln>
            <a:effectLst/>
          </c:spPr>
          <c:marker>
            <c:symbol val="square"/>
            <c:size val="5"/>
            <c:spPr>
              <a:noFill/>
              <a:ln w="25400">
                <a:noFill/>
              </a:ln>
            </c:spPr>
          </c:marker>
          <c:cat>
            <c:numRef>
              <c:f>'1. Evolution sexe'!$C$3:$O$3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 Evolution sexe'!$C$45:$O$45</c:f>
              <c:numCache>
                <c:formatCode>0.0%</c:formatCode>
                <c:ptCount val="13"/>
                <c:pt idx="0">
                  <c:v>7.0000000000000001E-3</c:v>
                </c:pt>
                <c:pt idx="1">
                  <c:v>1.7000000000000001E-2</c:v>
                </c:pt>
                <c:pt idx="2">
                  <c:v>2.5000000000000001E-2</c:v>
                </c:pt>
                <c:pt idx="3">
                  <c:v>2.5000000000000001E-2</c:v>
                </c:pt>
                <c:pt idx="4">
                  <c:v>2.8000000000000001E-2</c:v>
                </c:pt>
                <c:pt idx="5">
                  <c:v>4.9000000000000002E-2</c:v>
                </c:pt>
                <c:pt idx="6">
                  <c:v>8.2000000000000003E-2</c:v>
                </c:pt>
                <c:pt idx="7">
                  <c:v>0.10299999999999999</c:v>
                </c:pt>
                <c:pt idx="8">
                  <c:v>0.108</c:v>
                </c:pt>
                <c:pt idx="9">
                  <c:v>0.104</c:v>
                </c:pt>
                <c:pt idx="10">
                  <c:v>9.6000000000000002E-2</c:v>
                </c:pt>
                <c:pt idx="11">
                  <c:v>0.108</c:v>
                </c:pt>
                <c:pt idx="12">
                  <c:v>0.10199999999999999</c:v>
                </c:pt>
              </c:numCache>
            </c:numRef>
          </c:val>
          <c:smooth val="0"/>
          <c:extLst>
            <c:ext xmlns:c16="http://schemas.microsoft.com/office/drawing/2014/chart" uri="{C3380CC4-5D6E-409C-BE32-E72D297353CC}">
              <c16:uniqueId val="{00000002-57EB-4DDB-81AE-47BC46355F71}"/>
            </c:ext>
          </c:extLst>
        </c:ser>
        <c:dLbls>
          <c:showLegendKey val="0"/>
          <c:showVal val="0"/>
          <c:showCatName val="0"/>
          <c:showSerName val="0"/>
          <c:showPercent val="0"/>
          <c:showBubbleSize val="0"/>
        </c:dLbls>
        <c:marker val="1"/>
        <c:smooth val="0"/>
        <c:axId val="94383488"/>
        <c:axId val="95573888"/>
      </c:lineChart>
      <c:catAx>
        <c:axId val="9438348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5573888"/>
        <c:crosses val="autoZero"/>
        <c:auto val="0"/>
        <c:lblAlgn val="ctr"/>
        <c:lblOffset val="0"/>
        <c:tickLblSkip val="1"/>
        <c:tickMarkSkip val="1"/>
        <c:noMultiLvlLbl val="0"/>
      </c:catAx>
      <c:valAx>
        <c:axId val="95573888"/>
        <c:scaling>
          <c:orientation val="minMax"/>
        </c:scaling>
        <c:delete val="0"/>
        <c:axPos val="l"/>
        <c:majorGridlines>
          <c:spPr>
            <a:ln w="12700">
              <a:solidFill>
                <a:srgbClr val="C0C0C0"/>
              </a:solidFill>
              <a:prstDash val="solid"/>
            </a:ln>
          </c:spPr>
        </c:majorGridlines>
        <c:numFmt formatCode="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4383488"/>
        <c:crossesAt val="1"/>
        <c:crossBetween val="between"/>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'2. Flux trimestriels'!$D$3</c:f>
              <c:strCache>
                <c:ptCount val="1"/>
                <c:pt idx="0">
                  <c:v>Hommes</c:v>
                </c:pt>
              </c:strCache>
            </c:strRef>
          </c:tx>
          <c:spPr>
            <a:solidFill>
              <a:srgbClr val="00AAA1"/>
            </a:solidFill>
            <a:ln w="12700">
              <a:solidFill>
                <a:srgbClr val="000000"/>
              </a:solidFill>
              <a:prstDash val="solid"/>
            </a:ln>
            <a:effectLst/>
          </c:spPr>
          <c:invertIfNegative val="0"/>
          <c:cat>
            <c:multiLvlStrRef>
              <c:f>'2. Flux trimestriels'!$B$4:$C$47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'2. Flux trimestriels'!$D$4:$D$47</c:f>
              <c:numCache>
                <c:formatCode>#,##0</c:formatCode>
                <c:ptCount val="44"/>
                <c:pt idx="1">
                  <c:v>23</c:v>
                </c:pt>
                <c:pt idx="2">
                  <c:v>486</c:v>
                </c:pt>
                <c:pt idx="3">
                  <c:v>2080</c:v>
                </c:pt>
                <c:pt idx="4">
                  <c:v>1015</c:v>
                </c:pt>
                <c:pt idx="5">
                  <c:v>740</c:v>
                </c:pt>
                <c:pt idx="6">
                  <c:v>1189</c:v>
                </c:pt>
                <c:pt idx="7">
                  <c:v>2726</c:v>
                </c:pt>
                <c:pt idx="8">
                  <c:v>1660</c:v>
                </c:pt>
                <c:pt idx="9">
                  <c:v>1162</c:v>
                </c:pt>
                <c:pt idx="10">
                  <c:v>1807</c:v>
                </c:pt>
                <c:pt idx="11">
                  <c:v>3382</c:v>
                </c:pt>
                <c:pt idx="12">
                  <c:v>1859</c:v>
                </c:pt>
                <c:pt idx="13">
                  <c:v>1257</c:v>
                </c:pt>
                <c:pt idx="14">
                  <c:v>2244</c:v>
                </c:pt>
                <c:pt idx="15">
                  <c:v>2903</c:v>
                </c:pt>
                <c:pt idx="16">
                  <c:v>2083</c:v>
                </c:pt>
                <c:pt idx="17">
                  <c:v>1259</c:v>
                </c:pt>
                <c:pt idx="18">
                  <c:v>2106</c:v>
                </c:pt>
                <c:pt idx="19">
                  <c:v>3823</c:v>
                </c:pt>
                <c:pt idx="20">
                  <c:v>2130</c:v>
                </c:pt>
                <c:pt idx="21">
                  <c:v>1727</c:v>
                </c:pt>
                <c:pt idx="22">
                  <c:v>3757</c:v>
                </c:pt>
                <c:pt idx="23">
                  <c:v>8349</c:v>
                </c:pt>
                <c:pt idx="24">
                  <c:v>4473</c:v>
                </c:pt>
                <c:pt idx="25">
                  <c:v>3440</c:v>
                </c:pt>
                <c:pt idx="26">
                  <c:v>5751</c:v>
                </c:pt>
                <c:pt idx="27">
                  <c:v>12199</c:v>
                </c:pt>
                <c:pt idx="28">
                  <c:v>5476</c:v>
                </c:pt>
                <c:pt idx="29">
                  <c:v>3772</c:v>
                </c:pt>
                <c:pt idx="30">
                  <c:v>7040</c:v>
                </c:pt>
                <c:pt idx="31">
                  <c:v>15984</c:v>
                </c:pt>
                <c:pt idx="32">
                  <c:v>5995</c:v>
                </c:pt>
                <c:pt idx="33">
                  <c:v>3696</c:v>
                </c:pt>
                <c:pt idx="34">
                  <c:v>7927</c:v>
                </c:pt>
                <c:pt idx="35">
                  <c:v>15514</c:v>
                </c:pt>
                <c:pt idx="36">
                  <c:v>6373</c:v>
                </c:pt>
                <c:pt idx="37">
                  <c:v>3852</c:v>
                </c:pt>
                <c:pt idx="38">
                  <c:v>7050</c:v>
                </c:pt>
                <c:pt idx="39">
                  <c:v>14379</c:v>
                </c:pt>
                <c:pt idx="40">
                  <c:v>5493</c:v>
                </c:pt>
                <c:pt idx="41">
                  <c:v>1057</c:v>
                </c:pt>
                <c:pt idx="42">
                  <c:v>6702</c:v>
                </c:pt>
                <c:pt idx="43">
                  <c:v>16576</c:v>
                </c:pt>
              </c:numCache>
            </c:numRef>
          </c:val>
          <c:extLst>
            <c:ext xmlns:c16="http://schemas.microsoft.com/office/drawing/2014/chart" uri="{C3380CC4-5D6E-409C-BE32-E72D297353CC}">
              <c16:uniqueId val="{00000000-2DEB-45D6-B48B-E996827636AC}"/>
            </c:ext>
          </c:extLst>
        </c:ser>
        <c:ser>
          <c:idx val="1"/>
          <c:order val="1"/>
          <c:tx>
            <c:strRef>
              <c:f>'2. Flux trimestriels'!$E$3</c:f>
              <c:strCache>
                <c:ptCount val="1"/>
                <c:pt idx="0">
                  <c:v>Femmes</c:v>
                </c:pt>
              </c:strCache>
            </c:strRef>
          </c:tx>
          <c:spPr>
            <a:solidFill>
              <a:srgbClr val="ED8B00"/>
            </a:solidFill>
            <a:ln w="12700">
              <a:solidFill>
                <a:srgbClr val="000000"/>
              </a:solidFill>
              <a:prstDash val="solid"/>
            </a:ln>
            <a:effectLst/>
          </c:spPr>
          <c:invertIfNegative val="0"/>
          <c:cat>
            <c:multiLvlStrRef>
              <c:f>'2. Flux trimestriels'!$B$4:$C$47</c:f>
              <c:multiLvlStrCache>
                <c:ptCount val="4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lvl>
                <c:lvl>
                  <c:pt idx="0">
                    <c:v>2010</c:v>
                  </c:pt>
                  <c:pt idx="4">
                    <c:v>2011</c:v>
                  </c:pt>
                  <c:pt idx="8">
                    <c:v>2012</c:v>
                  </c:pt>
                  <c:pt idx="12">
                    <c:v>2013</c:v>
                  </c:pt>
                  <c:pt idx="16">
                    <c:v>2014</c:v>
                  </c:pt>
                  <c:pt idx="20">
                    <c:v>2015</c:v>
                  </c:pt>
                  <c:pt idx="24">
                    <c:v>2016</c:v>
                  </c:pt>
                  <c:pt idx="28">
                    <c:v>2017</c:v>
                  </c:pt>
                  <c:pt idx="32">
                    <c:v>2018</c:v>
                  </c:pt>
                  <c:pt idx="36">
                    <c:v>2019</c:v>
                  </c:pt>
                  <c:pt idx="40">
                    <c:v>2020</c:v>
                  </c:pt>
                </c:lvl>
              </c:multiLvlStrCache>
            </c:multiLvlStrRef>
          </c:cat>
          <c:val>
            <c:numRef>
              <c:f>'2. Flux trimestriels'!$E$4:$E$47</c:f>
              <c:numCache>
                <c:formatCode>#,##0</c:formatCode>
                <c:ptCount val="44"/>
                <c:pt idx="1">
                  <c:v>34</c:v>
                </c:pt>
                <c:pt idx="2">
                  <c:v>728</c:v>
                </c:pt>
                <c:pt idx="3">
                  <c:v>2657</c:v>
                </c:pt>
                <c:pt idx="4">
                  <c:v>1221</c:v>
                </c:pt>
                <c:pt idx="5">
                  <c:v>849</c:v>
                </c:pt>
                <c:pt idx="6">
                  <c:v>1884</c:v>
                </c:pt>
                <c:pt idx="7">
                  <c:v>3779</c:v>
                </c:pt>
                <c:pt idx="8">
                  <c:v>2340</c:v>
                </c:pt>
                <c:pt idx="9">
                  <c:v>1433</c:v>
                </c:pt>
                <c:pt idx="10">
                  <c:v>2812</c:v>
                </c:pt>
                <c:pt idx="11">
                  <c:v>4886</c:v>
                </c:pt>
                <c:pt idx="12">
                  <c:v>2456</c:v>
                </c:pt>
                <c:pt idx="13">
                  <c:v>1669</c:v>
                </c:pt>
                <c:pt idx="14">
                  <c:v>3101</c:v>
                </c:pt>
                <c:pt idx="15">
                  <c:v>4457</c:v>
                </c:pt>
                <c:pt idx="16">
                  <c:v>2539</c:v>
                </c:pt>
                <c:pt idx="17">
                  <c:v>1723</c:v>
                </c:pt>
                <c:pt idx="18">
                  <c:v>3001</c:v>
                </c:pt>
                <c:pt idx="19">
                  <c:v>5391</c:v>
                </c:pt>
                <c:pt idx="20">
                  <c:v>2605</c:v>
                </c:pt>
                <c:pt idx="21">
                  <c:v>2350</c:v>
                </c:pt>
                <c:pt idx="22">
                  <c:v>5331</c:v>
                </c:pt>
                <c:pt idx="23">
                  <c:v>11951</c:v>
                </c:pt>
                <c:pt idx="24">
                  <c:v>6185</c:v>
                </c:pt>
                <c:pt idx="25">
                  <c:v>4843</c:v>
                </c:pt>
                <c:pt idx="26">
                  <c:v>8454</c:v>
                </c:pt>
                <c:pt idx="27">
                  <c:v>17699</c:v>
                </c:pt>
                <c:pt idx="28">
                  <c:v>7858</c:v>
                </c:pt>
                <c:pt idx="29">
                  <c:v>5549</c:v>
                </c:pt>
                <c:pt idx="30">
                  <c:v>9480</c:v>
                </c:pt>
                <c:pt idx="31">
                  <c:v>23910</c:v>
                </c:pt>
                <c:pt idx="32">
                  <c:v>9289</c:v>
                </c:pt>
                <c:pt idx="33">
                  <c:v>5499</c:v>
                </c:pt>
                <c:pt idx="34">
                  <c:v>11673</c:v>
                </c:pt>
                <c:pt idx="35">
                  <c:v>24332</c:v>
                </c:pt>
                <c:pt idx="36">
                  <c:v>10475</c:v>
                </c:pt>
                <c:pt idx="37">
                  <c:v>5717</c:v>
                </c:pt>
                <c:pt idx="38">
                  <c:v>11392</c:v>
                </c:pt>
                <c:pt idx="39">
                  <c:v>21785</c:v>
                </c:pt>
                <c:pt idx="40">
                  <c:v>8457</c:v>
                </c:pt>
                <c:pt idx="41">
                  <c:v>1834</c:v>
                </c:pt>
                <c:pt idx="42">
                  <c:v>10922</c:v>
                </c:pt>
                <c:pt idx="43">
                  <c:v>26350</c:v>
                </c:pt>
              </c:numCache>
            </c:numRef>
          </c:val>
          <c:extLst>
            <c:ext xmlns:c16="http://schemas.microsoft.com/office/drawing/2014/chart" uri="{C3380CC4-5D6E-409C-BE32-E72D297353CC}">
              <c16:uniqueId val="{00000001-2DEB-45D6-B48B-E996827636AC}"/>
            </c:ext>
          </c:extLst>
        </c:ser>
        <c:dLbls>
          <c:showLegendKey val="0"/>
          <c:showVal val="0"/>
          <c:showCatName val="0"/>
          <c:showSerName val="0"/>
          <c:showPercent val="0"/>
          <c:showBubbleSize val="0"/>
        </c:dLbls>
        <c:gapWidth val="24"/>
        <c:overlap val="100"/>
        <c:axId val="99567104"/>
        <c:axId val="99568640"/>
      </c:barChart>
      <c:catAx>
        <c:axId val="99567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Arial"/>
                <a:ea typeface="Arial"/>
                <a:cs typeface="Arial"/>
              </a:defRPr>
            </a:pPr>
            <a:endParaRPr lang="fr-FR"/>
          </a:p>
        </c:txPr>
        <c:crossAx val="99568640"/>
        <c:crosses val="autoZero"/>
        <c:auto val="0"/>
        <c:lblAlgn val="ctr"/>
        <c:lblOffset val="0"/>
        <c:tickMarkSkip val="4"/>
        <c:noMultiLvlLbl val="0"/>
      </c:catAx>
      <c:valAx>
        <c:axId val="99568640"/>
        <c:scaling>
          <c:orientation val="minMax"/>
          <c:max val="45000"/>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9567104"/>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'2. Flux trimestriels'!$D$3</c:f>
              <c:strCache>
                <c:ptCount val="1"/>
                <c:pt idx="0">
                  <c:v>Hommes</c:v>
                </c:pt>
              </c:strCache>
            </c:strRef>
          </c:tx>
          <c:spPr>
            <a:solidFill>
              <a:srgbClr val="00AAA1"/>
            </a:solidFill>
            <a:ln w="12700">
              <a:solidFill>
                <a:srgbClr val="000000"/>
              </a:solidFill>
              <a:prstDash val="solid"/>
            </a:ln>
            <a:effectLst/>
          </c:spPr>
          <c:invertIfNegative val="0"/>
          <c:cat>
            <c:multiLvlStrRef>
              <c:f>'2. Flux trimestriels'!$B$4:$C$55</c:f>
              <c:multiLvlStrCache>
                <c:ptCount val="5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lvl>
              </c:multiLvlStrCache>
            </c:multiLvlStrRef>
          </c:cat>
          <c:val>
            <c:numRef>
              <c:f>'2. Flux trimestriels'!$D$4:$D$55</c:f>
              <c:numCache>
                <c:formatCode>#,##0</c:formatCode>
                <c:ptCount val="52"/>
                <c:pt idx="1">
                  <c:v>23</c:v>
                </c:pt>
                <c:pt idx="2">
                  <c:v>486</c:v>
                </c:pt>
                <c:pt idx="3">
                  <c:v>2080</c:v>
                </c:pt>
                <c:pt idx="4">
                  <c:v>1015</c:v>
                </c:pt>
                <c:pt idx="5">
                  <c:v>740</c:v>
                </c:pt>
                <c:pt idx="6">
                  <c:v>1189</c:v>
                </c:pt>
                <c:pt idx="7">
                  <c:v>2726</c:v>
                </c:pt>
                <c:pt idx="8">
                  <c:v>1660</c:v>
                </c:pt>
                <c:pt idx="9">
                  <c:v>1162</c:v>
                </c:pt>
                <c:pt idx="10">
                  <c:v>1807</c:v>
                </c:pt>
                <c:pt idx="11">
                  <c:v>3382</c:v>
                </c:pt>
                <c:pt idx="12">
                  <c:v>1859</c:v>
                </c:pt>
                <c:pt idx="13">
                  <c:v>1257</c:v>
                </c:pt>
                <c:pt idx="14">
                  <c:v>2244</c:v>
                </c:pt>
                <c:pt idx="15">
                  <c:v>2903</c:v>
                </c:pt>
                <c:pt idx="16">
                  <c:v>2083</c:v>
                </c:pt>
                <c:pt idx="17">
                  <c:v>1259</c:v>
                </c:pt>
                <c:pt idx="18">
                  <c:v>2106</c:v>
                </c:pt>
                <c:pt idx="19">
                  <c:v>3823</c:v>
                </c:pt>
                <c:pt idx="20">
                  <c:v>2130</c:v>
                </c:pt>
                <c:pt idx="21">
                  <c:v>1727</c:v>
                </c:pt>
                <c:pt idx="22">
                  <c:v>3757</c:v>
                </c:pt>
                <c:pt idx="23">
                  <c:v>8349</c:v>
                </c:pt>
                <c:pt idx="24">
                  <c:v>4473</c:v>
                </c:pt>
                <c:pt idx="25">
                  <c:v>3440</c:v>
                </c:pt>
                <c:pt idx="26">
                  <c:v>5751</c:v>
                </c:pt>
                <c:pt idx="27">
                  <c:v>12199</c:v>
                </c:pt>
                <c:pt idx="28">
                  <c:v>5476</c:v>
                </c:pt>
                <c:pt idx="29">
                  <c:v>3772</c:v>
                </c:pt>
                <c:pt idx="30">
                  <c:v>7040</c:v>
                </c:pt>
                <c:pt idx="31">
                  <c:v>15984</c:v>
                </c:pt>
                <c:pt idx="32">
                  <c:v>5995</c:v>
                </c:pt>
                <c:pt idx="33">
                  <c:v>3696</c:v>
                </c:pt>
                <c:pt idx="34">
                  <c:v>7927</c:v>
                </c:pt>
                <c:pt idx="35">
                  <c:v>15514</c:v>
                </c:pt>
                <c:pt idx="36">
                  <c:v>6373</c:v>
                </c:pt>
                <c:pt idx="37">
                  <c:v>3852</c:v>
                </c:pt>
                <c:pt idx="38">
                  <c:v>7050</c:v>
                </c:pt>
                <c:pt idx="39">
                  <c:v>14379</c:v>
                </c:pt>
                <c:pt idx="40">
                  <c:v>5493</c:v>
                </c:pt>
                <c:pt idx="41">
                  <c:v>1057</c:v>
                </c:pt>
                <c:pt idx="42">
                  <c:v>6702</c:v>
                </c:pt>
                <c:pt idx="43">
                  <c:v>16576</c:v>
                </c:pt>
                <c:pt idx="44">
                  <c:v>5770</c:v>
                </c:pt>
                <c:pt idx="45">
                  <c:v>4024</c:v>
                </c:pt>
                <c:pt idx="46">
                  <c:v>6706</c:v>
                </c:pt>
                <c:pt idx="47">
                  <c:v>17244</c:v>
                </c:pt>
                <c:pt idx="48">
                  <c:v>5382</c:v>
                </c:pt>
                <c:pt idx="49">
                  <c:v>3305</c:v>
                </c:pt>
                <c:pt idx="50">
                  <c:v>6867</c:v>
                </c:pt>
                <c:pt idx="51">
                  <c:v>17171</c:v>
                </c:pt>
              </c:numCache>
            </c:numRef>
          </c:val>
          <c:extLst>
            <c:ext xmlns:c16="http://schemas.microsoft.com/office/drawing/2014/chart" uri="{C3380CC4-5D6E-409C-BE32-E72D297353CC}">
              <c16:uniqueId val="{00000000-F6FB-4602-8AAE-FF14941828CA}"/>
            </c:ext>
          </c:extLst>
        </c:ser>
        <c:ser>
          <c:idx val="1"/>
          <c:order val="1"/>
          <c:tx>
            <c:strRef>
              <c:f>'2. Flux trimestriels'!$E$3</c:f>
              <c:strCache>
                <c:ptCount val="1"/>
                <c:pt idx="0">
                  <c:v>Femmes</c:v>
                </c:pt>
              </c:strCache>
            </c:strRef>
          </c:tx>
          <c:spPr>
            <a:solidFill>
              <a:srgbClr val="ED8B00"/>
            </a:solidFill>
            <a:ln w="12700">
              <a:solidFill>
                <a:srgbClr val="000000"/>
              </a:solidFill>
              <a:prstDash val="solid"/>
            </a:ln>
            <a:effectLst/>
          </c:spPr>
          <c:invertIfNegative val="0"/>
          <c:cat>
            <c:multiLvlStrRef>
              <c:f>'2. Flux trimestriels'!$B$4:$C$55</c:f>
              <c:multiLvlStrCache>
                <c:ptCount val="5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lvl>
              </c:multiLvlStrCache>
            </c:multiLvlStrRef>
          </c:cat>
          <c:val>
            <c:numRef>
              <c:f>'2. Flux trimestriels'!$E$4:$E$55</c:f>
              <c:numCache>
                <c:formatCode>#,##0</c:formatCode>
                <c:ptCount val="52"/>
                <c:pt idx="1">
                  <c:v>34</c:v>
                </c:pt>
                <c:pt idx="2">
                  <c:v>728</c:v>
                </c:pt>
                <c:pt idx="3">
                  <c:v>2657</c:v>
                </c:pt>
                <c:pt idx="4">
                  <c:v>1221</c:v>
                </c:pt>
                <c:pt idx="5">
                  <c:v>849</c:v>
                </c:pt>
                <c:pt idx="6">
                  <c:v>1884</c:v>
                </c:pt>
                <c:pt idx="7">
                  <c:v>3779</c:v>
                </c:pt>
                <c:pt idx="8">
                  <c:v>2340</c:v>
                </c:pt>
                <c:pt idx="9">
                  <c:v>1433</c:v>
                </c:pt>
                <c:pt idx="10">
                  <c:v>2812</c:v>
                </c:pt>
                <c:pt idx="11">
                  <c:v>4886</c:v>
                </c:pt>
                <c:pt idx="12">
                  <c:v>2456</c:v>
                </c:pt>
                <c:pt idx="13">
                  <c:v>1669</c:v>
                </c:pt>
                <c:pt idx="14">
                  <c:v>3101</c:v>
                </c:pt>
                <c:pt idx="15">
                  <c:v>4457</c:v>
                </c:pt>
                <c:pt idx="16">
                  <c:v>2539</c:v>
                </c:pt>
                <c:pt idx="17">
                  <c:v>1723</c:v>
                </c:pt>
                <c:pt idx="18">
                  <c:v>3001</c:v>
                </c:pt>
                <c:pt idx="19">
                  <c:v>5391</c:v>
                </c:pt>
                <c:pt idx="20">
                  <c:v>2605</c:v>
                </c:pt>
                <c:pt idx="21">
                  <c:v>2350</c:v>
                </c:pt>
                <c:pt idx="22">
                  <c:v>5331</c:v>
                </c:pt>
                <c:pt idx="23">
                  <c:v>11951</c:v>
                </c:pt>
                <c:pt idx="24">
                  <c:v>6185</c:v>
                </c:pt>
                <c:pt idx="25">
                  <c:v>4843</c:v>
                </c:pt>
                <c:pt idx="26">
                  <c:v>8454</c:v>
                </c:pt>
                <c:pt idx="27">
                  <c:v>17699</c:v>
                </c:pt>
                <c:pt idx="28">
                  <c:v>7858</c:v>
                </c:pt>
                <c:pt idx="29">
                  <c:v>5549</c:v>
                </c:pt>
                <c:pt idx="30">
                  <c:v>9480</c:v>
                </c:pt>
                <c:pt idx="31">
                  <c:v>23910</c:v>
                </c:pt>
                <c:pt idx="32">
                  <c:v>9289</c:v>
                </c:pt>
                <c:pt idx="33">
                  <c:v>5499</c:v>
                </c:pt>
                <c:pt idx="34">
                  <c:v>11673</c:v>
                </c:pt>
                <c:pt idx="35">
                  <c:v>24332</c:v>
                </c:pt>
                <c:pt idx="36">
                  <c:v>10475</c:v>
                </c:pt>
                <c:pt idx="37">
                  <c:v>5717</c:v>
                </c:pt>
                <c:pt idx="38">
                  <c:v>11392</c:v>
                </c:pt>
                <c:pt idx="39">
                  <c:v>21785</c:v>
                </c:pt>
                <c:pt idx="40">
                  <c:v>8457</c:v>
                </c:pt>
                <c:pt idx="41">
                  <c:v>1834</c:v>
                </c:pt>
                <c:pt idx="42">
                  <c:v>10922</c:v>
                </c:pt>
                <c:pt idx="43">
                  <c:v>26350</c:v>
                </c:pt>
                <c:pt idx="44">
                  <c:v>9723</c:v>
                </c:pt>
                <c:pt idx="45">
                  <c:v>6156</c:v>
                </c:pt>
                <c:pt idx="46">
                  <c:v>11680</c:v>
                </c:pt>
                <c:pt idx="47">
                  <c:v>26128</c:v>
                </c:pt>
                <c:pt idx="48">
                  <c:v>8186</c:v>
                </c:pt>
                <c:pt idx="49">
                  <c:v>4825</c:v>
                </c:pt>
                <c:pt idx="50">
                  <c:v>11558</c:v>
                </c:pt>
                <c:pt idx="51">
                  <c:v>26203</c:v>
                </c:pt>
              </c:numCache>
            </c:numRef>
          </c:val>
          <c:extLst>
            <c:ext xmlns:c16="http://schemas.microsoft.com/office/drawing/2014/chart" uri="{C3380CC4-5D6E-409C-BE32-E72D297353CC}">
              <c16:uniqueId val="{00000001-F6FB-4602-8AAE-FF14941828CA}"/>
            </c:ext>
          </c:extLst>
        </c:ser>
        <c:dLbls>
          <c:showLegendKey val="0"/>
          <c:showVal val="0"/>
          <c:showCatName val="0"/>
          <c:showSerName val="0"/>
          <c:showPercent val="0"/>
          <c:showBubbleSize val="0"/>
        </c:dLbls>
        <c:gapWidth val="24"/>
        <c:overlap val="100"/>
        <c:axId val="99567104"/>
        <c:axId val="99568640"/>
      </c:barChart>
      <c:catAx>
        <c:axId val="99567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800" b="0" i="0">
                <a:solidFill>
                  <a:srgbClr val="000000"/>
                </a:solidFill>
                <a:latin typeface="Arial"/>
                <a:ea typeface="Arial"/>
                <a:cs typeface="Arial"/>
              </a:defRPr>
            </a:pPr>
            <a:endParaRPr lang="fr-FR"/>
          </a:p>
        </c:txPr>
        <c:crossAx val="99568640"/>
        <c:crosses val="autoZero"/>
        <c:auto val="0"/>
        <c:lblAlgn val="ctr"/>
        <c:lblOffset val="0"/>
        <c:tickMarkSkip val="4"/>
        <c:noMultiLvlLbl val="0"/>
      </c:catAx>
      <c:valAx>
        <c:axId val="99568640"/>
        <c:scaling>
          <c:orientation val="minMax"/>
          <c:max val="45000"/>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9567104"/>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'3. Evolution organismes'!$B$4</c:f>
              <c:strCache>
                <c:ptCount val="1"/>
                <c:pt idx="0">
                  <c:v>Associations</c:v>
                </c:pt>
              </c:strCache>
            </c:strRef>
          </c:tx>
          <c:spPr>
            <a:solidFill>
              <a:srgbClr val="00AAA1"/>
            </a:solidFill>
            <a:ln w="12700">
              <a:solidFill>
                <a:srgbClr val="000000"/>
              </a:solidFill>
              <a:prstDash val="solid"/>
            </a:ln>
            <a:effectLst/>
          </c:spPr>
          <c:invertIfNegative val="0"/>
          <c:cat>
            <c:numRef>
              <c:f>'3. Evolution organismes'!$C$3:$O$3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 Evolution organismes'!$C$4:$O$4</c:f>
              <c:numCache>
                <c:formatCode>#,##0</c:formatCode>
                <c:ptCount val="13"/>
                <c:pt idx="0">
                  <c:v>5566</c:v>
                </c:pt>
                <c:pt idx="1">
                  <c:v>11023</c:v>
                </c:pt>
                <c:pt idx="2">
                  <c:v>16215</c:v>
                </c:pt>
                <c:pt idx="3">
                  <c:v>17034</c:v>
                </c:pt>
                <c:pt idx="4">
                  <c:v>19217</c:v>
                </c:pt>
                <c:pt idx="5">
                  <c:v>28167</c:v>
                </c:pt>
                <c:pt idx="6">
                  <c:v>41376</c:v>
                </c:pt>
                <c:pt idx="7">
                  <c:v>49910</c:v>
                </c:pt>
                <c:pt idx="8">
                  <c:v>52267</c:v>
                </c:pt>
                <c:pt idx="9">
                  <c:v>51369</c:v>
                </c:pt>
                <c:pt idx="10">
                  <c:v>46810</c:v>
                </c:pt>
                <c:pt idx="11">
                  <c:v>52906</c:v>
                </c:pt>
                <c:pt idx="12">
                  <c:v>53282</c:v>
                </c:pt>
              </c:numCache>
            </c:numRef>
          </c:val>
          <c:extLst>
            <c:ext xmlns:c16="http://schemas.microsoft.com/office/drawing/2014/chart" uri="{C3380CC4-5D6E-409C-BE32-E72D297353CC}">
              <c16:uniqueId val="{00000000-A3F3-4F0D-90E1-B143F78E7F4C}"/>
            </c:ext>
          </c:extLst>
        </c:ser>
        <c:ser>
          <c:idx val="2"/>
          <c:order val="1"/>
          <c:tx>
            <c:strRef>
              <c:f>'3. Evolution organismes'!$B$5</c:f>
              <c:strCache>
                <c:ptCount val="1"/>
                <c:pt idx="0">
                  <c:v>Collectivités territoriales</c:v>
                </c:pt>
              </c:strCache>
            </c:strRef>
          </c:tx>
          <c:spPr>
            <a:solidFill>
              <a:srgbClr val="ED8B00"/>
            </a:solidFill>
            <a:ln w="12700">
              <a:solidFill>
                <a:srgbClr val="000000"/>
              </a:solidFill>
              <a:prstDash val="solid"/>
            </a:ln>
            <a:effectLst/>
          </c:spPr>
          <c:invertIfNegative val="0"/>
          <c:cat>
            <c:numRef>
              <c:f>'3. Evolution organismes'!$C$3:$O$3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 Evolution organismes'!$C$5:$O$5</c:f>
              <c:numCache>
                <c:formatCode>#,##0</c:formatCode>
                <c:ptCount val="13"/>
                <c:pt idx="0">
                  <c:v>251</c:v>
                </c:pt>
                <c:pt idx="1">
                  <c:v>1134</c:v>
                </c:pt>
                <c:pt idx="2">
                  <c:v>1391</c:v>
                </c:pt>
                <c:pt idx="3">
                  <c:v>1356</c:v>
                </c:pt>
                <c:pt idx="4">
                  <c:v>1243</c:v>
                </c:pt>
                <c:pt idx="5">
                  <c:v>2357</c:v>
                </c:pt>
                <c:pt idx="6">
                  <c:v>4072</c:v>
                </c:pt>
                <c:pt idx="7">
                  <c:v>4769</c:v>
                </c:pt>
                <c:pt idx="8">
                  <c:v>4836</c:v>
                </c:pt>
                <c:pt idx="9">
                  <c:v>4585</c:v>
                </c:pt>
                <c:pt idx="10">
                  <c:v>4342</c:v>
                </c:pt>
                <c:pt idx="11">
                  <c:v>5159</c:v>
                </c:pt>
                <c:pt idx="12">
                  <c:v>4046</c:v>
                </c:pt>
              </c:numCache>
            </c:numRef>
          </c:val>
          <c:extLst>
            <c:ext xmlns:c16="http://schemas.microsoft.com/office/drawing/2014/chart" uri="{C3380CC4-5D6E-409C-BE32-E72D297353CC}">
              <c16:uniqueId val="{00000001-A3F3-4F0D-90E1-B143F78E7F4C}"/>
            </c:ext>
          </c:extLst>
        </c:ser>
        <c:ser>
          <c:idx val="0"/>
          <c:order val="2"/>
          <c:tx>
            <c:strRef>
              <c:f>'3. Evolution organismes'!$B$6</c:f>
              <c:strCache>
                <c:ptCount val="1"/>
                <c:pt idx="0">
                  <c:v>Etablissements publics</c:v>
                </c:pt>
              </c:strCache>
            </c:strRef>
          </c:tx>
          <c:spPr>
            <a:solidFill>
              <a:srgbClr val="B0AA9E"/>
            </a:solidFill>
            <a:ln w="12700">
              <a:solidFill>
                <a:srgbClr val="000000"/>
              </a:solidFill>
              <a:prstDash val="solid"/>
            </a:ln>
            <a:effectLst/>
          </c:spPr>
          <c:invertIfNegative val="0"/>
          <c:cat>
            <c:numRef>
              <c:f>'3. Evolution organismes'!$C$3:$O$3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 Evolution organismes'!$C$6:$O$6</c:f>
              <c:numCache>
                <c:formatCode>#,##0</c:formatCode>
                <c:ptCount val="13"/>
                <c:pt idx="0">
                  <c:v>114</c:v>
                </c:pt>
                <c:pt idx="1">
                  <c:v>837</c:v>
                </c:pt>
                <c:pt idx="2">
                  <c:v>1331</c:v>
                </c:pt>
                <c:pt idx="3">
                  <c:v>1069</c:v>
                </c:pt>
                <c:pt idx="4">
                  <c:v>1019</c:v>
                </c:pt>
                <c:pt idx="5">
                  <c:v>3608</c:v>
                </c:pt>
                <c:pt idx="6">
                  <c:v>6238</c:v>
                </c:pt>
                <c:pt idx="7">
                  <c:v>7866</c:v>
                </c:pt>
                <c:pt idx="8">
                  <c:v>8447</c:v>
                </c:pt>
                <c:pt idx="9">
                  <c:v>8102</c:v>
                </c:pt>
                <c:pt idx="10">
                  <c:v>6153</c:v>
                </c:pt>
                <c:pt idx="11">
                  <c:v>7048</c:v>
                </c:pt>
                <c:pt idx="12">
                  <c:v>5998</c:v>
                </c:pt>
              </c:numCache>
            </c:numRef>
          </c:val>
          <c:extLst>
            <c:ext xmlns:c16="http://schemas.microsoft.com/office/drawing/2014/chart" uri="{C3380CC4-5D6E-409C-BE32-E72D297353CC}">
              <c16:uniqueId val="{00000002-A3F3-4F0D-90E1-B143F78E7F4C}"/>
            </c:ext>
          </c:extLst>
        </c:ser>
        <c:ser>
          <c:idx val="3"/>
          <c:order val="3"/>
          <c:tx>
            <c:strRef>
              <c:f>'3. Evolution organismes'!$B$7</c:f>
              <c:strCache>
                <c:ptCount val="1"/>
                <c:pt idx="0">
                  <c:v>Services de l’Etat</c:v>
                </c:pt>
              </c:strCache>
            </c:strRef>
          </c:tx>
          <c:spPr>
            <a:solidFill>
              <a:srgbClr val="F9B000"/>
            </a:solidFill>
            <a:ln w="12700">
              <a:solidFill>
                <a:srgbClr val="000000"/>
              </a:solidFill>
              <a:prstDash val="solid"/>
            </a:ln>
            <a:effectLst/>
          </c:spPr>
          <c:invertIfNegative val="0"/>
          <c:cat>
            <c:numRef>
              <c:f>'3. Evolution organismes'!$C$3:$O$3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 Evolution organismes'!$C$7:$O$7</c:f>
              <c:numCache>
                <c:formatCode>#,##0</c:formatCode>
                <c:ptCount val="13"/>
                <c:pt idx="0">
                  <c:v>0</c:v>
                </c:pt>
                <c:pt idx="1">
                  <c:v>180</c:v>
                </c:pt>
                <c:pt idx="2">
                  <c:v>337</c:v>
                </c:pt>
                <c:pt idx="3">
                  <c:v>345</c:v>
                </c:pt>
                <c:pt idx="4">
                  <c:v>355</c:v>
                </c:pt>
                <c:pt idx="5">
                  <c:v>3763</c:v>
                </c:pt>
                <c:pt idx="6">
                  <c:v>10824</c:v>
                </c:pt>
                <c:pt idx="7">
                  <c:v>15999</c:v>
                </c:pt>
                <c:pt idx="8">
                  <c:v>17112</c:v>
                </c:pt>
                <c:pt idx="9">
                  <c:v>15630</c:v>
                </c:pt>
                <c:pt idx="10">
                  <c:v>18759</c:v>
                </c:pt>
                <c:pt idx="11">
                  <c:v>20973</c:v>
                </c:pt>
                <c:pt idx="12">
                  <c:v>19062</c:v>
                </c:pt>
              </c:numCache>
            </c:numRef>
          </c:val>
          <c:extLst>
            <c:ext xmlns:c16="http://schemas.microsoft.com/office/drawing/2014/chart" uri="{C3380CC4-5D6E-409C-BE32-E72D297353CC}">
              <c16:uniqueId val="{00000003-A3F3-4F0D-90E1-B143F78E7F4C}"/>
            </c:ext>
          </c:extLst>
        </c:ser>
        <c:ser>
          <c:idx val="4"/>
          <c:order val="4"/>
          <c:tx>
            <c:strRef>
              <c:f>'3. Evolution organismes'!$B$8</c:f>
              <c:strCache>
                <c:ptCount val="1"/>
                <c:pt idx="0">
                  <c:v>Autres</c:v>
                </c:pt>
              </c:strCache>
            </c:strRef>
          </c:tx>
          <c:spPr>
            <a:solidFill>
              <a:srgbClr val="B8DEDB"/>
            </a:solidFill>
            <a:ln w="12700">
              <a:solidFill>
                <a:srgbClr val="000000"/>
              </a:solidFill>
              <a:prstDash val="solid"/>
            </a:ln>
            <a:effectLst/>
          </c:spPr>
          <c:invertIfNegative val="0"/>
          <c:cat>
            <c:numRef>
              <c:f>'3. Evolution organismes'!$C$3:$O$3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'3. Evolution organismes'!$C$8:$O$8</c:f>
              <c:numCache>
                <c:formatCode>#,##0</c:formatCode>
                <c:ptCount val="13"/>
                <c:pt idx="0">
                  <c:v>77</c:v>
                </c:pt>
                <c:pt idx="1">
                  <c:v>229</c:v>
                </c:pt>
                <c:pt idx="2">
                  <c:v>208</c:v>
                </c:pt>
                <c:pt idx="3">
                  <c:v>142</c:v>
                </c:pt>
                <c:pt idx="4">
                  <c:v>91</c:v>
                </c:pt>
                <c:pt idx="5">
                  <c:v>305</c:v>
                </c:pt>
                <c:pt idx="6">
                  <c:v>534</c:v>
                </c:pt>
                <c:pt idx="7">
                  <c:v>525</c:v>
                </c:pt>
                <c:pt idx="8">
                  <c:v>1263</c:v>
                </c:pt>
                <c:pt idx="9">
                  <c:v>1337</c:v>
                </c:pt>
                <c:pt idx="10">
                  <c:v>1327</c:v>
                </c:pt>
                <c:pt idx="11">
                  <c:v>1345</c:v>
                </c:pt>
                <c:pt idx="12">
                  <c:v>1109</c:v>
                </c:pt>
              </c:numCache>
            </c:numRef>
          </c:val>
          <c:extLst>
            <c:ext xmlns:c16="http://schemas.microsoft.com/office/drawing/2014/chart" uri="{C3380CC4-5D6E-409C-BE32-E72D297353CC}">
              <c16:uniqueId val="{00000004-A3F3-4F0D-90E1-B143F78E7F4C}"/>
            </c:ext>
          </c:extLst>
        </c:ser>
        <c:dLbls>
          <c:showLegendKey val="0"/>
          <c:showVal val="0"/>
          <c:showCatName val="0"/>
          <c:showSerName val="0"/>
          <c:showPercent val="0"/>
          <c:showBubbleSize val="0"/>
        </c:dLbls>
        <c:gapWidth val="138"/>
        <c:overlap val="100"/>
        <c:axId val="101030528"/>
        <c:axId val="101093760"/>
      </c:barChart>
      <c:catAx>
        <c:axId val="101030528"/>
        <c:scaling>
          <c:orientation val="minMax"/>
        </c:scaling>
        <c:delete val="0"/>
        <c:axPos val="b"/>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101093760"/>
        <c:crosses val="autoZero"/>
        <c:auto val="0"/>
        <c:lblAlgn val="ctr"/>
        <c:lblOffset val="0"/>
        <c:tickLblSkip val="1"/>
        <c:tickMarkSkip val="1"/>
        <c:noMultiLvlLbl val="0"/>
      </c:catAx>
      <c:valAx>
        <c:axId val="10109376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101030528"/>
        <c:crossesAt val="1"/>
        <c:crossBetween val="between"/>
        <c:dispUnits>
          <c:builtInUnit val="thousands"/>
          <c:dispUnitsLbl>
            <c:tx>
              <c:rich>
                <a:bodyPr/>
                <a:lstStyle/>
                <a:p>
                  <a:pPr>
                    <a:defRPr/>
                  </a:pPr>
                  <a:r>
                    <a:rPr lang="fr-FR"/>
                    <a:t>En milliers</a:t>
                  </a:r>
                </a:p>
              </c:rich>
            </c:tx>
          </c:dispUnitsLbl>
        </c:dispUnits>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579129629629628"/>
          <c:y val="6.6305003013863772E-2"/>
          <c:w val="0.64314166666666661"/>
          <c:h val="0.73195864197530869"/>
        </c:manualLayout>
      </c:layout>
      <c:barChart>
        <c:barDir val="bar"/>
        <c:grouping val="percentStacked"/>
        <c:varyColors val="0"/>
        <c:ser>
          <c:idx val="0"/>
          <c:order val="0"/>
          <c:tx>
            <c:strRef>
              <c:f>'4. Profils'!$C$3</c:f>
              <c:strCache>
                <c:ptCount val="1"/>
                <c:pt idx="0">
                  <c:v>Etudiant</c:v>
                </c:pt>
              </c:strCache>
            </c:strRef>
          </c:tx>
          <c:spPr>
            <a:solidFill>
              <a:srgbClr val="00AAA1"/>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Profils'!$C$4:$C$8</c:f>
              <c:numCache>
                <c:formatCode>#,##0</c:formatCode>
                <c:ptCount val="5"/>
                <c:pt idx="0">
                  <c:v>105809</c:v>
                </c:pt>
                <c:pt idx="1">
                  <c:v>82434</c:v>
                </c:pt>
                <c:pt idx="2">
                  <c:v>3523</c:v>
                </c:pt>
                <c:pt idx="3">
                  <c:v>21919</c:v>
                </c:pt>
                <c:pt idx="4">
                  <c:v>213685</c:v>
                </c:pt>
              </c:numCache>
            </c:numRef>
          </c:val>
          <c:extLst>
            <c:ext xmlns:c16="http://schemas.microsoft.com/office/drawing/2014/chart" uri="{C3380CC4-5D6E-409C-BE32-E72D297353CC}">
              <c16:uniqueId val="{00000000-A108-42AF-930B-953A5D6DEE78}"/>
            </c:ext>
          </c:extLst>
        </c:ser>
        <c:ser>
          <c:idx val="1"/>
          <c:order val="1"/>
          <c:tx>
            <c:strRef>
              <c:f>'4. Profils'!$D$3</c:f>
              <c:strCache>
                <c:ptCount val="1"/>
                <c:pt idx="0">
                  <c:v>Salarié</c:v>
                </c:pt>
              </c:strCache>
            </c:strRef>
          </c:tx>
          <c:spPr>
            <a:solidFill>
              <a:srgbClr val="ED8B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Profils'!$D$4:$D$8</c:f>
              <c:numCache>
                <c:formatCode>#,##0</c:formatCode>
                <c:ptCount val="5"/>
                <c:pt idx="0">
                  <c:v>10343</c:v>
                </c:pt>
                <c:pt idx="1">
                  <c:v>10078</c:v>
                </c:pt>
                <c:pt idx="2">
                  <c:v>1917</c:v>
                </c:pt>
                <c:pt idx="3">
                  <c:v>2991</c:v>
                </c:pt>
                <c:pt idx="4">
                  <c:v>25329</c:v>
                </c:pt>
              </c:numCache>
            </c:numRef>
          </c:val>
          <c:extLst>
            <c:ext xmlns:c16="http://schemas.microsoft.com/office/drawing/2014/chart" uri="{C3380CC4-5D6E-409C-BE32-E72D297353CC}">
              <c16:uniqueId val="{00000001-A108-42AF-930B-953A5D6DEE78}"/>
            </c:ext>
          </c:extLst>
        </c:ser>
        <c:ser>
          <c:idx val="2"/>
          <c:order val="2"/>
          <c:tx>
            <c:strRef>
              <c:f>'4. Profils'!$E$3</c:f>
              <c:strCache>
                <c:ptCount val="1"/>
                <c:pt idx="0">
                  <c:v>Demandeur d'emploi</c:v>
                </c:pt>
              </c:strCache>
            </c:strRef>
          </c:tx>
          <c:spPr>
            <a:solidFill>
              <a:srgbClr val="B0AA9E"/>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Profils'!$E$4:$E$8</c:f>
              <c:numCache>
                <c:formatCode>#,##0</c:formatCode>
                <c:ptCount val="5"/>
                <c:pt idx="0">
                  <c:v>77636</c:v>
                </c:pt>
                <c:pt idx="1">
                  <c:v>112891</c:v>
                </c:pt>
                <c:pt idx="2">
                  <c:v>30466</c:v>
                </c:pt>
                <c:pt idx="3">
                  <c:v>59641</c:v>
                </c:pt>
                <c:pt idx="4">
                  <c:v>280634</c:v>
                </c:pt>
              </c:numCache>
            </c:numRef>
          </c:val>
          <c:extLst>
            <c:ext xmlns:c16="http://schemas.microsoft.com/office/drawing/2014/chart" uri="{C3380CC4-5D6E-409C-BE32-E72D297353CC}">
              <c16:uniqueId val="{00000002-A108-42AF-930B-953A5D6DEE78}"/>
            </c:ext>
          </c:extLst>
        </c:ser>
        <c:ser>
          <c:idx val="3"/>
          <c:order val="3"/>
          <c:tx>
            <c:strRef>
              <c:f>'4. Profils'!$F$3</c:f>
              <c:strCache>
                <c:ptCount val="1"/>
                <c:pt idx="0">
                  <c:v>Inactif (hors étudiant)</c:v>
                </c:pt>
              </c:strCache>
            </c:strRef>
          </c:tx>
          <c:spPr>
            <a:solidFill>
              <a:srgbClr val="F9B000"/>
            </a:solidFill>
            <a:ln w="12700">
              <a:solidFill>
                <a:srgbClr val="000000"/>
              </a:solidFill>
              <a:prstDash val="solid"/>
            </a:ln>
            <a:effectLst/>
          </c:spPr>
          <c:invertIfNegative val="0"/>
          <c:cat>
            <c:strRef>
              <c:f>'4. Profils'!$B$4:$B$8</c:f>
              <c:strCache>
                <c:ptCount val="5"/>
                <c:pt idx="0">
                  <c:v>&gt; Baccalauréat</c:v>
                </c:pt>
                <c:pt idx="1">
                  <c:v>Baccalauréat</c:v>
                </c:pt>
                <c:pt idx="2">
                  <c:v>CAP-BEP</c:v>
                </c:pt>
                <c:pt idx="3">
                  <c:v>Brevet ou sans diplôme</c:v>
                </c:pt>
                <c:pt idx="4">
                  <c:v>Ensemble</c:v>
                </c:pt>
              </c:strCache>
            </c:strRef>
          </c:cat>
          <c:val>
            <c:numRef>
              <c:f>'4. Profils'!$F$4:$F$8</c:f>
              <c:numCache>
                <c:formatCode>#,##0</c:formatCode>
                <c:ptCount val="5"/>
                <c:pt idx="0">
                  <c:v>40988</c:v>
                </c:pt>
                <c:pt idx="1">
                  <c:v>69625</c:v>
                </c:pt>
                <c:pt idx="2">
                  <c:v>15703</c:v>
                </c:pt>
                <c:pt idx="3">
                  <c:v>28380</c:v>
                </c:pt>
                <c:pt idx="4">
                  <c:v>154696</c:v>
                </c:pt>
              </c:numCache>
            </c:numRef>
          </c:val>
          <c:extLst>
            <c:ext xmlns:c16="http://schemas.microsoft.com/office/drawing/2014/chart" uri="{C3380CC4-5D6E-409C-BE32-E72D297353CC}">
              <c16:uniqueId val="{00000003-A108-42AF-930B-953A5D6DEE78}"/>
            </c:ext>
          </c:extLst>
        </c:ser>
        <c:dLbls>
          <c:showLegendKey val="0"/>
          <c:showVal val="0"/>
          <c:showCatName val="0"/>
          <c:showSerName val="0"/>
          <c:showPercent val="0"/>
          <c:showBubbleSize val="0"/>
        </c:dLbls>
        <c:gapWidth val="92"/>
        <c:overlap val="100"/>
        <c:axId val="112396544"/>
        <c:axId val="30593408"/>
      </c:barChart>
      <c:catAx>
        <c:axId val="112396544"/>
        <c:scaling>
          <c:orientation val="minMax"/>
        </c:scaling>
        <c:delete val="0"/>
        <c:axPos val="l"/>
        <c:numFmt formatCode="General" sourceLinked="0"/>
        <c:majorTickMark val="none"/>
        <c:minorTickMark val="none"/>
        <c:tickLblPos val="low"/>
        <c:spPr>
          <a:ln w="12700">
            <a:solidFill>
              <a:srgbClr val="000000"/>
            </a:solidFill>
            <a:prstDash val="solid"/>
          </a:ln>
        </c:spPr>
        <c:txPr>
          <a:bodyPr rot="0" vert="horz"/>
          <a:lstStyle/>
          <a:p>
            <a:pPr>
              <a:defRPr/>
            </a:pPr>
            <a:endParaRPr lang="fr-FR"/>
          </a:p>
        </c:txPr>
        <c:crossAx val="30593408"/>
        <c:crosses val="autoZero"/>
        <c:auto val="1"/>
        <c:lblAlgn val="ctr"/>
        <c:lblOffset val="0"/>
        <c:tickLblSkip val="1"/>
        <c:tickMarkSkip val="1"/>
        <c:noMultiLvlLbl val="0"/>
      </c:catAx>
      <c:valAx>
        <c:axId val="30593408"/>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112396544"/>
        <c:crossesAt val="1"/>
        <c:crossBetween val="between"/>
        <c:majorUnit val="0.25"/>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Profils'!$B$4</c:f>
              <c:strCache>
                <c:ptCount val="1"/>
                <c:pt idx="0">
                  <c:v>Etudiant</c:v>
                </c:pt>
              </c:strCache>
            </c:strRef>
          </c:tx>
          <c:spPr>
            <a:solidFill>
              <a:srgbClr val="00AAA1"/>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Profils'!$C$4:$N$4</c:f>
              <c:numCache>
                <c:formatCode>#,##0</c:formatCode>
                <c:ptCount val="12"/>
                <c:pt idx="0">
                  <c:v>33.99</c:v>
                </c:pt>
                <c:pt idx="1">
                  <c:v>33.85</c:v>
                </c:pt>
                <c:pt idx="2">
                  <c:v>33.42</c:v>
                </c:pt>
                <c:pt idx="3">
                  <c:v>33.770000000000003</c:v>
                </c:pt>
                <c:pt idx="4">
                  <c:v>29.88</c:v>
                </c:pt>
                <c:pt idx="5">
                  <c:v>28.91</c:v>
                </c:pt>
                <c:pt idx="6">
                  <c:v>30</c:v>
                </c:pt>
                <c:pt idx="7">
                  <c:v>31</c:v>
                </c:pt>
                <c:pt idx="8">
                  <c:v>32</c:v>
                </c:pt>
                <c:pt idx="9">
                  <c:v>31</c:v>
                </c:pt>
                <c:pt idx="10">
                  <c:v>34</c:v>
                </c:pt>
                <c:pt idx="11">
                  <c:v>33</c:v>
                </c:pt>
              </c:numCache>
            </c:numRef>
          </c:val>
          <c:extLst>
            <c:ext xmlns:c16="http://schemas.microsoft.com/office/drawing/2014/chart" uri="{C3380CC4-5D6E-409C-BE32-E72D297353CC}">
              <c16:uniqueId val="{00000000-9DD6-4758-AF07-60193F5811B8}"/>
            </c:ext>
          </c:extLst>
        </c:ser>
        <c:ser>
          <c:idx val="3"/>
          <c:order val="1"/>
          <c:tx>
            <c:strRef>
              <c:f>'5. Profils'!$B$7</c:f>
              <c:strCache>
                <c:ptCount val="1"/>
                <c:pt idx="0">
                  <c:v>Salarié</c:v>
                </c:pt>
              </c:strCache>
            </c:strRef>
          </c:tx>
          <c:spPr>
            <a:solidFill>
              <a:srgbClr val="ED8B00"/>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Profils'!$C$7:$N$7</c:f>
              <c:numCache>
                <c:formatCode>#,##0</c:formatCode>
                <c:ptCount val="12"/>
                <c:pt idx="0">
                  <c:v>5.71</c:v>
                </c:pt>
                <c:pt idx="1">
                  <c:v>5.23</c:v>
                </c:pt>
                <c:pt idx="2">
                  <c:v>4.51</c:v>
                </c:pt>
                <c:pt idx="3">
                  <c:v>3.9</c:v>
                </c:pt>
                <c:pt idx="4">
                  <c:v>3.76</c:v>
                </c:pt>
                <c:pt idx="5">
                  <c:v>3.59</c:v>
                </c:pt>
                <c:pt idx="6">
                  <c:v>4</c:v>
                </c:pt>
                <c:pt idx="7">
                  <c:v>4</c:v>
                </c:pt>
                <c:pt idx="8">
                  <c:v>4</c:v>
                </c:pt>
                <c:pt idx="9">
                  <c:v>4</c:v>
                </c:pt>
                <c:pt idx="10">
                  <c:v>3</c:v>
                </c:pt>
                <c:pt idx="11">
                  <c:v>4</c:v>
                </c:pt>
              </c:numCache>
            </c:numRef>
          </c:val>
          <c:extLst>
            <c:ext xmlns:c16="http://schemas.microsoft.com/office/drawing/2014/chart" uri="{C3380CC4-5D6E-409C-BE32-E72D297353CC}">
              <c16:uniqueId val="{00000001-9DD6-4758-AF07-60193F5811B8}"/>
            </c:ext>
          </c:extLst>
        </c:ser>
        <c:ser>
          <c:idx val="1"/>
          <c:order val="2"/>
          <c:tx>
            <c:strRef>
              <c:f>'5. Profils'!$B$5</c:f>
              <c:strCache>
                <c:ptCount val="1"/>
                <c:pt idx="0">
                  <c:v>Demandeur d'emploi</c:v>
                </c:pt>
              </c:strCache>
            </c:strRef>
          </c:tx>
          <c:spPr>
            <a:solidFill>
              <a:srgbClr val="B0AA9E"/>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Profils'!$C$5:$N$5</c:f>
              <c:numCache>
                <c:formatCode>#,##0</c:formatCode>
                <c:ptCount val="12"/>
                <c:pt idx="0">
                  <c:v>47.29</c:v>
                </c:pt>
                <c:pt idx="1">
                  <c:v>47.36</c:v>
                </c:pt>
                <c:pt idx="2">
                  <c:v>48.07</c:v>
                </c:pt>
                <c:pt idx="3">
                  <c:v>45.93</c:v>
                </c:pt>
                <c:pt idx="4">
                  <c:v>47.91</c:v>
                </c:pt>
                <c:pt idx="5">
                  <c:v>47.72</c:v>
                </c:pt>
                <c:pt idx="6">
                  <c:v>45</c:v>
                </c:pt>
                <c:pt idx="7">
                  <c:v>43</c:v>
                </c:pt>
                <c:pt idx="8">
                  <c:v>40</c:v>
                </c:pt>
                <c:pt idx="9">
                  <c:v>39</c:v>
                </c:pt>
                <c:pt idx="10">
                  <c:v>36</c:v>
                </c:pt>
                <c:pt idx="11">
                  <c:v>34</c:v>
                </c:pt>
              </c:numCache>
            </c:numRef>
          </c:val>
          <c:extLst>
            <c:ext xmlns:c16="http://schemas.microsoft.com/office/drawing/2014/chart" uri="{C3380CC4-5D6E-409C-BE32-E72D297353CC}">
              <c16:uniqueId val="{00000002-9DD6-4758-AF07-60193F5811B8}"/>
            </c:ext>
          </c:extLst>
        </c:ser>
        <c:ser>
          <c:idx val="2"/>
          <c:order val="3"/>
          <c:tx>
            <c:strRef>
              <c:f>'5. Profils'!$B$6</c:f>
              <c:strCache>
                <c:ptCount val="1"/>
                <c:pt idx="0">
                  <c:v>Inactif (hors étudiant)</c:v>
                </c:pt>
              </c:strCache>
            </c:strRef>
          </c:tx>
          <c:spPr>
            <a:solidFill>
              <a:srgbClr val="F9B000"/>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Profils'!$C$6:$N$6</c:f>
              <c:numCache>
                <c:formatCode>#,##0</c:formatCode>
                <c:ptCount val="12"/>
                <c:pt idx="0">
                  <c:v>13.01</c:v>
                </c:pt>
                <c:pt idx="1">
                  <c:v>13.57</c:v>
                </c:pt>
                <c:pt idx="2">
                  <c:v>14</c:v>
                </c:pt>
                <c:pt idx="3">
                  <c:v>16.41</c:v>
                </c:pt>
                <c:pt idx="4">
                  <c:v>18.45</c:v>
                </c:pt>
                <c:pt idx="5">
                  <c:v>19.78</c:v>
                </c:pt>
                <c:pt idx="6">
                  <c:v>21</c:v>
                </c:pt>
                <c:pt idx="7">
                  <c:v>23</c:v>
                </c:pt>
                <c:pt idx="8">
                  <c:v>24</c:v>
                </c:pt>
                <c:pt idx="9">
                  <c:v>26</c:v>
                </c:pt>
                <c:pt idx="10">
                  <c:v>26</c:v>
                </c:pt>
                <c:pt idx="11">
                  <c:v>29</c:v>
                </c:pt>
              </c:numCache>
            </c:numRef>
          </c:val>
          <c:extLst>
            <c:ext xmlns:c16="http://schemas.microsoft.com/office/drawing/2014/chart" uri="{C3380CC4-5D6E-409C-BE32-E72D297353CC}">
              <c16:uniqueId val="{00000003-9DD6-4758-AF07-60193F5811B8}"/>
            </c:ext>
          </c:extLst>
        </c:ser>
        <c:dLbls>
          <c:showLegendKey val="0"/>
          <c:showVal val="0"/>
          <c:showCatName val="0"/>
          <c:showSerName val="0"/>
          <c:showPercent val="0"/>
          <c:showBubbleSize val="0"/>
        </c:dLbls>
        <c:gapWidth val="125"/>
        <c:overlap val="100"/>
        <c:axId val="38063488"/>
        <c:axId val="38065280"/>
      </c:barChart>
      <c:catAx>
        <c:axId val="38063488"/>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38065280"/>
        <c:crosses val="autoZero"/>
        <c:auto val="0"/>
        <c:lblAlgn val="ctr"/>
        <c:lblOffset val="0"/>
        <c:tickLblSkip val="1"/>
        <c:tickMarkSkip val="1"/>
        <c:noMultiLvlLbl val="0"/>
      </c:catAx>
      <c:valAx>
        <c:axId val="3806528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38063488"/>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barChart>
        <c:barDir val="col"/>
        <c:grouping val="percentStacked"/>
        <c:varyColors val="0"/>
        <c:ser>
          <c:idx val="0"/>
          <c:order val="0"/>
          <c:tx>
            <c:strRef>
              <c:f>'5. Profils'!$B$9</c:f>
              <c:strCache>
                <c:ptCount val="1"/>
                <c:pt idx="0">
                  <c:v>Brevet ou non diplômé</c:v>
                </c:pt>
              </c:strCache>
            </c:strRef>
          </c:tx>
          <c:spPr>
            <a:solidFill>
              <a:srgbClr val="00AAA1"/>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Profils'!$C$9:$N$9</c:f>
              <c:numCache>
                <c:formatCode>#,##0</c:formatCode>
                <c:ptCount val="12"/>
                <c:pt idx="0">
                  <c:v>22.66</c:v>
                </c:pt>
                <c:pt idx="1">
                  <c:v>20.28</c:v>
                </c:pt>
                <c:pt idx="2">
                  <c:v>18.11</c:v>
                </c:pt>
                <c:pt idx="3">
                  <c:v>17.55</c:v>
                </c:pt>
                <c:pt idx="4">
                  <c:v>17.61</c:v>
                </c:pt>
                <c:pt idx="5">
                  <c:v>17.57</c:v>
                </c:pt>
                <c:pt idx="6">
                  <c:v>17</c:v>
                </c:pt>
                <c:pt idx="7">
                  <c:v>17</c:v>
                </c:pt>
                <c:pt idx="8">
                  <c:v>17</c:v>
                </c:pt>
                <c:pt idx="9">
                  <c:v>16</c:v>
                </c:pt>
                <c:pt idx="10">
                  <c:v>17</c:v>
                </c:pt>
                <c:pt idx="11">
                  <c:v>20</c:v>
                </c:pt>
              </c:numCache>
            </c:numRef>
          </c:val>
          <c:extLst>
            <c:ext xmlns:c16="http://schemas.microsoft.com/office/drawing/2014/chart" uri="{C3380CC4-5D6E-409C-BE32-E72D297353CC}">
              <c16:uniqueId val="{00000000-40C2-410D-9B02-01CBDC3D86B8}"/>
            </c:ext>
          </c:extLst>
        </c:ser>
        <c:ser>
          <c:idx val="1"/>
          <c:order val="1"/>
          <c:tx>
            <c:strRef>
              <c:f>'5. Profils'!$B$10</c:f>
              <c:strCache>
                <c:ptCount val="1"/>
                <c:pt idx="0">
                  <c:v>CAP-BEP</c:v>
                </c:pt>
              </c:strCache>
            </c:strRef>
          </c:tx>
          <c:spPr>
            <a:solidFill>
              <a:srgbClr val="ED8B00"/>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Profils'!$C$10:$N$10</c:f>
              <c:numCache>
                <c:formatCode>#,##0</c:formatCode>
                <c:ptCount val="12"/>
                <c:pt idx="0">
                  <c:v>0.16</c:v>
                </c:pt>
                <c:pt idx="1">
                  <c:v>4.4800000000000004</c:v>
                </c:pt>
                <c:pt idx="2">
                  <c:v>7.2</c:v>
                </c:pt>
                <c:pt idx="3">
                  <c:v>6.21</c:v>
                </c:pt>
                <c:pt idx="4">
                  <c:v>6.93</c:v>
                </c:pt>
                <c:pt idx="5">
                  <c:v>7.67</c:v>
                </c:pt>
                <c:pt idx="6">
                  <c:v>8</c:v>
                </c:pt>
                <c:pt idx="7">
                  <c:v>8</c:v>
                </c:pt>
                <c:pt idx="8">
                  <c:v>7</c:v>
                </c:pt>
                <c:pt idx="9">
                  <c:v>7</c:v>
                </c:pt>
                <c:pt idx="10">
                  <c:v>7</c:v>
                </c:pt>
                <c:pt idx="11">
                  <c:v>7</c:v>
                </c:pt>
              </c:numCache>
            </c:numRef>
          </c:val>
          <c:extLst>
            <c:ext xmlns:c16="http://schemas.microsoft.com/office/drawing/2014/chart" uri="{C3380CC4-5D6E-409C-BE32-E72D297353CC}">
              <c16:uniqueId val="{00000001-40C2-410D-9B02-01CBDC3D86B8}"/>
            </c:ext>
          </c:extLst>
        </c:ser>
        <c:ser>
          <c:idx val="2"/>
          <c:order val="2"/>
          <c:tx>
            <c:strRef>
              <c:f>'5. Profils'!$B$11</c:f>
              <c:strCache>
                <c:ptCount val="1"/>
                <c:pt idx="0">
                  <c:v>Baccalauréat</c:v>
                </c:pt>
              </c:strCache>
            </c:strRef>
          </c:tx>
          <c:spPr>
            <a:solidFill>
              <a:srgbClr val="B0AA9E"/>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Profils'!$C$11:$N$11</c:f>
              <c:numCache>
                <c:formatCode>#,##0</c:formatCode>
                <c:ptCount val="12"/>
                <c:pt idx="0">
                  <c:v>35.58</c:v>
                </c:pt>
                <c:pt idx="1">
                  <c:v>33.51</c:v>
                </c:pt>
                <c:pt idx="2">
                  <c:v>31.72</c:v>
                </c:pt>
                <c:pt idx="3">
                  <c:v>33.81</c:v>
                </c:pt>
                <c:pt idx="4">
                  <c:v>36.4</c:v>
                </c:pt>
                <c:pt idx="5">
                  <c:v>39.85</c:v>
                </c:pt>
                <c:pt idx="6">
                  <c:v>42</c:v>
                </c:pt>
                <c:pt idx="7">
                  <c:v>43</c:v>
                </c:pt>
                <c:pt idx="8">
                  <c:v>43</c:v>
                </c:pt>
                <c:pt idx="9">
                  <c:v>42</c:v>
                </c:pt>
                <c:pt idx="10">
                  <c:v>42</c:v>
                </c:pt>
                <c:pt idx="11">
                  <c:v>42</c:v>
                </c:pt>
              </c:numCache>
            </c:numRef>
          </c:val>
          <c:extLst>
            <c:ext xmlns:c16="http://schemas.microsoft.com/office/drawing/2014/chart" uri="{C3380CC4-5D6E-409C-BE32-E72D297353CC}">
              <c16:uniqueId val="{00000002-40C2-410D-9B02-01CBDC3D86B8}"/>
            </c:ext>
          </c:extLst>
        </c:ser>
        <c:ser>
          <c:idx val="3"/>
          <c:order val="3"/>
          <c:tx>
            <c:strRef>
              <c:f>'5. Profils'!$B$12</c:f>
              <c:strCache>
                <c:ptCount val="1"/>
                <c:pt idx="0">
                  <c:v>&gt; Baccalauréat</c:v>
                </c:pt>
              </c:strCache>
            </c:strRef>
          </c:tx>
          <c:spPr>
            <a:solidFill>
              <a:srgbClr val="F9B000"/>
            </a:solidFill>
            <a:ln w="12700">
              <a:solidFill>
                <a:srgbClr val="000000"/>
              </a:solidFill>
              <a:prstDash val="solid"/>
            </a:ln>
            <a:effectLst/>
          </c:spPr>
          <c:invertIfNegative val="0"/>
          <c:cat>
            <c:numRef>
              <c:f>'5. Profils'!$C$3:$N$3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'5. Profils'!$C$12:$N$12</c:f>
              <c:numCache>
                <c:formatCode>#,##0</c:formatCode>
                <c:ptCount val="12"/>
                <c:pt idx="0">
                  <c:v>41.6</c:v>
                </c:pt>
                <c:pt idx="1">
                  <c:v>41.74</c:v>
                </c:pt>
                <c:pt idx="2">
                  <c:v>42.98</c:v>
                </c:pt>
                <c:pt idx="3">
                  <c:v>42.43</c:v>
                </c:pt>
                <c:pt idx="4">
                  <c:v>39.06</c:v>
                </c:pt>
                <c:pt idx="5">
                  <c:v>34.92</c:v>
                </c:pt>
                <c:pt idx="6">
                  <c:v>33</c:v>
                </c:pt>
                <c:pt idx="7">
                  <c:v>32</c:v>
                </c:pt>
                <c:pt idx="8">
                  <c:v>33</c:v>
                </c:pt>
                <c:pt idx="9">
                  <c:v>35</c:v>
                </c:pt>
                <c:pt idx="10">
                  <c:v>35</c:v>
                </c:pt>
                <c:pt idx="11">
                  <c:v>32</c:v>
                </c:pt>
              </c:numCache>
            </c:numRef>
          </c:val>
          <c:extLst>
            <c:ext xmlns:c16="http://schemas.microsoft.com/office/drawing/2014/chart" uri="{C3380CC4-5D6E-409C-BE32-E72D297353CC}">
              <c16:uniqueId val="{00000003-40C2-410D-9B02-01CBDC3D86B8}"/>
            </c:ext>
          </c:extLst>
        </c:ser>
        <c:dLbls>
          <c:showLegendKey val="0"/>
          <c:showVal val="0"/>
          <c:showCatName val="0"/>
          <c:showSerName val="0"/>
          <c:showPercent val="0"/>
          <c:showBubbleSize val="0"/>
        </c:dLbls>
        <c:gapWidth val="150"/>
        <c:overlap val="100"/>
        <c:axId val="56165504"/>
        <c:axId val="56167040"/>
      </c:barChart>
      <c:catAx>
        <c:axId val="561655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56167040"/>
        <c:crosses val="autoZero"/>
        <c:auto val="1"/>
        <c:lblAlgn val="ctr"/>
        <c:lblOffset val="0"/>
        <c:tickLblSkip val="1"/>
        <c:tickMarkSkip val="1"/>
        <c:noMultiLvlLbl val="0"/>
      </c:catAx>
      <c:valAx>
        <c:axId val="5616704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crossAx val="56165504"/>
        <c:crossesAt val="1"/>
        <c:crossBetween val="between"/>
        <c:majorUnit val="0.2"/>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209550</xdr:colOff>
      <xdr:row>0</xdr:row>
      <xdr:rowOff>76200</xdr:rowOff>
    </xdr:from>
    <xdr:to>
      <xdr:col>8</xdr:col>
      <xdr:colOff>57007</xdr:colOff>
      <xdr:row>6</xdr:row>
      <xdr:rowOff>121200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8525" y="76200"/>
          <a:ext cx="2133457" cy="1188000"/>
        </a:xfrm>
        <a:prstGeom prst="rect">
          <a:avLst/>
        </a:prstGeom>
      </xdr:spPr>
    </xdr:pic>
    <xdr:clientData/>
  </xdr:twoCellAnchor>
  <xdr:twoCellAnchor editAs="oneCell">
    <xdr:from>
      <xdr:col>8</xdr:col>
      <xdr:colOff>104775</xdr:colOff>
      <xdr:row>1</xdr:row>
      <xdr:rowOff>9525</xdr:rowOff>
    </xdr:from>
    <xdr:to>
      <xdr:col>8</xdr:col>
      <xdr:colOff>668428</xdr:colOff>
      <xdr:row>6</xdr:row>
      <xdr:rowOff>65025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50" y="200025"/>
          <a:ext cx="563653" cy="1008000"/>
        </a:xfrm>
        <a:prstGeom prst="rect">
          <a:avLst/>
        </a:prstGeom>
      </xdr:spPr>
    </xdr:pic>
    <xdr:clientData/>
  </xdr:twoCellAnchor>
  <xdr:twoCellAnchor editAs="oneCell">
    <xdr:from>
      <xdr:col>0</xdr:col>
      <xdr:colOff>0</xdr:colOff>
      <xdr:row>0</xdr:row>
      <xdr:rowOff>0</xdr:rowOff>
    </xdr:from>
    <xdr:to>
      <xdr:col>2</xdr:col>
      <xdr:colOff>646398</xdr:colOff>
      <xdr:row>7</xdr:row>
      <xdr:rowOff>106500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589373" cy="144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190499</xdr:colOff>
      <xdr:row>18</xdr:row>
      <xdr:rowOff>0</xdr:rowOff>
    </xdr:from>
    <xdr:to>
      <xdr:col>11</xdr:col>
      <xdr:colOff>638174</xdr:colOff>
      <xdr:row>39</xdr:row>
      <xdr:rowOff>39600</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19050</xdr:colOff>
      <xdr:row>26</xdr:row>
      <xdr:rowOff>19050</xdr:rowOff>
    </xdr:from>
    <xdr:to>
      <xdr:col>21</xdr:col>
      <xdr:colOff>352425</xdr:colOff>
      <xdr:row>41</xdr:row>
      <xdr:rowOff>211050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3</xdr:row>
      <xdr:rowOff>61912</xdr:rowOff>
    </xdr:from>
    <xdr:to>
      <xdr:col>20</xdr:col>
      <xdr:colOff>514350</xdr:colOff>
      <xdr:row>21</xdr:row>
      <xdr:rowOff>187237</xdr:rowOff>
    </xdr:to>
    <xdr:graphicFrame macro="">
      <xdr:nvGraphicFramePr>
        <xdr:cNvPr id="4" name="Graphique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13</xdr:row>
      <xdr:rowOff>0</xdr:rowOff>
    </xdr:from>
    <xdr:to>
      <xdr:col>8</xdr:col>
      <xdr:colOff>770850</xdr:colOff>
      <xdr:row>34</xdr:row>
      <xdr:rowOff>39600</xdr:rowOff>
    </xdr:to>
    <xdr:graphicFrame macro="">
      <xdr:nvGraphicFramePr>
        <xdr:cNvPr id="4" name="Graphique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16</xdr:row>
      <xdr:rowOff>0</xdr:rowOff>
    </xdr:from>
    <xdr:to>
      <xdr:col>8</xdr:col>
      <xdr:colOff>770850</xdr:colOff>
      <xdr:row>36</xdr:row>
      <xdr:rowOff>20550</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8</xdr:col>
      <xdr:colOff>770850</xdr:colOff>
      <xdr:row>36</xdr:row>
      <xdr:rowOff>20550</xdr:rowOff>
    </xdr:to>
    <xdr:graphicFrame macro="">
      <xdr:nvGraphicFramePr>
        <xdr:cNvPr id="5" name="Graphique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47</xdr:row>
      <xdr:rowOff>0</xdr:rowOff>
    </xdr:from>
    <xdr:to>
      <xdr:col>9</xdr:col>
      <xdr:colOff>190500</xdr:colOff>
      <xdr:row>70</xdr:row>
      <xdr:rowOff>142875</xdr:rowOff>
    </xdr:to>
    <xdr:graphicFrame macro="">
      <xdr:nvGraphicFramePr>
        <xdr:cNvPr id="6" name="Graphique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761999</xdr:colOff>
      <xdr:row>5</xdr:row>
      <xdr:rowOff>0</xdr:rowOff>
    </xdr:from>
    <xdr:to>
      <xdr:col>18</xdr:col>
      <xdr:colOff>533400</xdr:colOff>
      <xdr:row>22</xdr:row>
      <xdr:rowOff>1500</xdr:rowOff>
    </xdr:to>
    <xdr:graphicFrame macro="">
      <xdr:nvGraphicFramePr>
        <xdr:cNvPr id="3" name="Graphique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761999</xdr:colOff>
      <xdr:row>5</xdr:row>
      <xdr:rowOff>0</xdr:rowOff>
    </xdr:from>
    <xdr:to>
      <xdr:col>21</xdr:col>
      <xdr:colOff>333375</xdr:colOff>
      <xdr:row>22</xdr:row>
      <xdr:rowOff>1500</xdr:rowOff>
    </xdr:to>
    <xdr:graphicFrame macro="">
      <xdr:nvGraphicFramePr>
        <xdr:cNvPr id="5" name="Graphique 1">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24</xdr:row>
      <xdr:rowOff>123825</xdr:rowOff>
    </xdr:from>
    <xdr:to>
      <xdr:col>6</xdr:col>
      <xdr:colOff>456525</xdr:colOff>
      <xdr:row>43</xdr:row>
      <xdr:rowOff>96750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942975</xdr:colOff>
      <xdr:row>13</xdr:row>
      <xdr:rowOff>0</xdr:rowOff>
    </xdr:from>
    <xdr:to>
      <xdr:col>8</xdr:col>
      <xdr:colOff>599400</xdr:colOff>
      <xdr:row>29</xdr:row>
      <xdr:rowOff>115800</xdr:rowOff>
    </xdr:to>
    <xdr:graphicFrame macro="">
      <xdr:nvGraphicFramePr>
        <xdr:cNvPr id="11" name="Graphique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17</xdr:row>
      <xdr:rowOff>0</xdr:rowOff>
    </xdr:from>
    <xdr:to>
      <xdr:col>8</xdr:col>
      <xdr:colOff>770850</xdr:colOff>
      <xdr:row>38</xdr:row>
      <xdr:rowOff>39600</xdr:rowOff>
    </xdr:to>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16</xdr:col>
      <xdr:colOff>770850</xdr:colOff>
      <xdr:row>38</xdr:row>
      <xdr:rowOff>39600</xdr:rowOff>
    </xdr:to>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23</xdr:row>
      <xdr:rowOff>0</xdr:rowOff>
    </xdr:from>
    <xdr:to>
      <xdr:col>8</xdr:col>
      <xdr:colOff>313650</xdr:colOff>
      <xdr:row>44</xdr:row>
      <xdr:rowOff>0</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695325</xdr:colOff>
      <xdr:row>2</xdr:row>
      <xdr:rowOff>190500</xdr:rowOff>
    </xdr:from>
    <xdr:to>
      <xdr:col>17</xdr:col>
      <xdr:colOff>8563</xdr:colOff>
      <xdr:row>38</xdr:row>
      <xdr:rowOff>46602</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705350" y="571500"/>
          <a:ext cx="7695238" cy="81809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28575</xdr:colOff>
      <xdr:row>2</xdr:row>
      <xdr:rowOff>28575</xdr:rowOff>
    </xdr:from>
    <xdr:to>
      <xdr:col>17</xdr:col>
      <xdr:colOff>132384</xdr:colOff>
      <xdr:row>37</xdr:row>
      <xdr:rowOff>18109</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733925" y="447675"/>
          <a:ext cx="7723809" cy="75238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jep.fr/donnee/base-elisa-202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J30"/>
  <sheetViews>
    <sheetView showGridLines="0" tabSelected="1" topLeftCell="B1" workbookViewId="0">
      <selection activeCell="B13" sqref="B13:I16"/>
    </sheetView>
  </sheetViews>
  <sheetFormatPr baseColWidth="10" defaultRowHeight="15"/>
  <cols>
    <col min="1" max="1" width="2.6640625" customWidth="1"/>
  </cols>
  <sheetData>
    <row r="9" spans="1:10" ht="18">
      <c r="A9" s="177" t="s">
        <v>313</v>
      </c>
      <c r="B9" s="177"/>
      <c r="C9" s="177"/>
      <c r="D9" s="177"/>
      <c r="E9" s="177"/>
      <c r="F9" s="177"/>
      <c r="G9" s="177"/>
      <c r="H9" s="177"/>
      <c r="I9" s="177"/>
    </row>
    <row r="10" spans="1:10" s="190" customFormat="1">
      <c r="B10" s="149" t="s">
        <v>375</v>
      </c>
    </row>
    <row r="11" spans="1:10">
      <c r="B11" s="83" t="s">
        <v>311</v>
      </c>
      <c r="J11" s="84"/>
    </row>
    <row r="12" spans="1:10">
      <c r="B12" s="83"/>
    </row>
    <row r="13" spans="1:10" ht="15" customHeight="1">
      <c r="B13" s="178" t="s">
        <v>314</v>
      </c>
      <c r="C13" s="178"/>
      <c r="D13" s="178"/>
      <c r="E13" s="178"/>
      <c r="F13" s="178"/>
      <c r="G13" s="178"/>
      <c r="H13" s="178"/>
      <c r="I13" s="178"/>
    </row>
    <row r="14" spans="1:10" ht="15" customHeight="1">
      <c r="B14" s="178"/>
      <c r="C14" s="178"/>
      <c r="D14" s="178"/>
      <c r="E14" s="178"/>
      <c r="F14" s="178"/>
      <c r="G14" s="178"/>
      <c r="H14" s="178"/>
      <c r="I14" s="178"/>
    </row>
    <row r="15" spans="1:10" ht="15" customHeight="1">
      <c r="B15" s="178"/>
      <c r="C15" s="178"/>
      <c r="D15" s="178"/>
      <c r="E15" s="178"/>
      <c r="F15" s="178"/>
      <c r="G15" s="178"/>
      <c r="H15" s="178"/>
      <c r="I15" s="178"/>
    </row>
    <row r="16" spans="1:10" ht="15" customHeight="1">
      <c r="B16" s="178"/>
      <c r="C16" s="178"/>
      <c r="D16" s="178"/>
      <c r="E16" s="178"/>
      <c r="F16" s="178"/>
      <c r="G16" s="178"/>
      <c r="H16" s="178"/>
      <c r="I16" s="178"/>
    </row>
    <row r="18" spans="2:4">
      <c r="C18" s="84" t="s">
        <v>312</v>
      </c>
    </row>
    <row r="20" spans="2:4" s="84" customFormat="1">
      <c r="C20" s="150" t="s">
        <v>96</v>
      </c>
    </row>
    <row r="21" spans="2:4" s="84" customFormat="1">
      <c r="C21" s="150" t="s">
        <v>306</v>
      </c>
    </row>
    <row r="22" spans="2:4">
      <c r="B22" s="84"/>
      <c r="C22" s="150" t="s">
        <v>322</v>
      </c>
      <c r="D22" s="84"/>
    </row>
    <row r="23" spans="2:4" s="84" customFormat="1">
      <c r="C23" s="150" t="s">
        <v>323</v>
      </c>
    </row>
    <row r="24" spans="2:4" s="84" customFormat="1">
      <c r="C24" s="150" t="s">
        <v>324</v>
      </c>
    </row>
    <row r="25" spans="2:4" s="84" customFormat="1">
      <c r="C25" s="150" t="s">
        <v>325</v>
      </c>
    </row>
    <row r="26" spans="2:4" s="84" customFormat="1">
      <c r="C26" s="150" t="s">
        <v>326</v>
      </c>
    </row>
    <row r="27" spans="2:4" s="84" customFormat="1">
      <c r="C27" s="150" t="s">
        <v>327</v>
      </c>
    </row>
    <row r="28" spans="2:4" s="84" customFormat="1">
      <c r="C28" s="150" t="s">
        <v>328</v>
      </c>
    </row>
    <row r="29" spans="2:4" s="84" customFormat="1">
      <c r="C29" s="150" t="s">
        <v>329</v>
      </c>
    </row>
    <row r="30" spans="2:4" s="84" customFormat="1">
      <c r="C30" s="150" t="s">
        <v>330</v>
      </c>
    </row>
  </sheetData>
  <mergeCells count="2">
    <mergeCell ref="A9:I9"/>
    <mergeCell ref="B13:I16"/>
  </mergeCells>
  <hyperlinks>
    <hyperlink ref="C20" location="'1. Evolution sexe'!A1" display="1. Evolution des effectifs en fonction du sexe" xr:uid="{00000000-0004-0000-0000-000000000000}"/>
    <hyperlink ref="C23" location="'4. Profils'!A1" display="4. Profils des volontaires, diplômes et activité" xr:uid="{00000000-0004-0000-0000-000001000000}"/>
    <hyperlink ref="C24" location="'5. Profils'!A1" display="5. Evolution du profil des volontaires" xr:uid="{00000000-0004-0000-0000-000002000000}"/>
    <hyperlink ref="C25" location="'6. Âge'!A1" display="6. Age des volontaires" xr:uid="{00000000-0004-0000-0000-000003000000}"/>
    <hyperlink ref="C26" location="'7. Régions'!A1" display="7. Répartition par régions" xr:uid="{00000000-0004-0000-0000-000004000000}"/>
    <hyperlink ref="C27" location="'8. Départements'!A1" display="8. Répartition par départements" xr:uid="{00000000-0004-0000-0000-000005000000}"/>
    <hyperlink ref="C28" location="'9. Domaines'!A1" display="9. Evolution domaines des missions" xr:uid="{00000000-0004-0000-0000-000006000000}"/>
    <hyperlink ref="C30" location="'11. Durée hebdomadaire'!A1" display="11. Durée hebdomadaire" xr:uid="{00000000-0004-0000-0000-000007000000}"/>
    <hyperlink ref="C29" location="'10. Durée missions'!A1" display="10. Durée des missions" xr:uid="{00000000-0004-0000-0000-000008000000}"/>
    <hyperlink ref="C21" location="'2. Flux trimestriels'!A1" display="2. Flux trimestriels" xr:uid="{00000000-0004-0000-0000-000009000000}"/>
    <hyperlink ref="B11" r:id="rId1" xr:uid="{00000000-0004-0000-0000-00000A000000}"/>
    <hyperlink ref="C22" location="'3. Evolution organismes'!A1" display="3. Evolution des effectifs en fonction du type d'organisme" xr:uid="{00000000-0004-0000-0000-00000B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B1:P41"/>
  <sheetViews>
    <sheetView showGridLines="0" zoomScaleNormal="100" workbookViewId="0">
      <selection activeCell="B1" sqref="B1"/>
    </sheetView>
  </sheetViews>
  <sheetFormatPr baseColWidth="10" defaultColWidth="11.5" defaultRowHeight="12"/>
  <cols>
    <col min="1" max="1" width="2.83203125" style="1" customWidth="1"/>
    <col min="2" max="2" width="25.5" style="1" customWidth="1"/>
    <col min="3" max="9" width="10" style="1" customWidth="1"/>
    <col min="10" max="10" width="10" style="7" customWidth="1"/>
    <col min="11" max="16384" width="11.5" style="1"/>
  </cols>
  <sheetData>
    <row r="1" spans="2:16" ht="15">
      <c r="B1" s="83" t="s">
        <v>295</v>
      </c>
    </row>
    <row r="2" spans="2:16" s="35" customFormat="1" ht="18" customHeight="1">
      <c r="B2" s="35" t="s">
        <v>62</v>
      </c>
    </row>
    <row r="3" spans="2:16" s="30" customFormat="1" ht="18" customHeight="1">
      <c r="B3" s="29"/>
      <c r="C3" s="19">
        <v>2010</v>
      </c>
      <c r="D3" s="19">
        <v>2011</v>
      </c>
      <c r="E3" s="19">
        <v>2012</v>
      </c>
      <c r="F3" s="19">
        <v>2013</v>
      </c>
      <c r="G3" s="19">
        <v>2014</v>
      </c>
      <c r="H3" s="19">
        <v>2015</v>
      </c>
      <c r="I3" s="19">
        <v>2016</v>
      </c>
      <c r="J3" s="19">
        <v>2017</v>
      </c>
      <c r="K3" s="19">
        <v>2018</v>
      </c>
      <c r="L3" s="19">
        <v>2019</v>
      </c>
      <c r="M3" s="19">
        <v>2020</v>
      </c>
      <c r="N3" s="19">
        <v>2021</v>
      </c>
      <c r="O3" s="19">
        <v>2022</v>
      </c>
      <c r="P3"/>
    </row>
    <row r="4" spans="2:16" ht="15">
      <c r="B4" s="42" t="s">
        <v>59</v>
      </c>
      <c r="C4" s="44">
        <v>18.009320905459386</v>
      </c>
      <c r="D4" s="44">
        <v>18.100425277922852</v>
      </c>
      <c r="E4" s="44">
        <v>19.938398357289529</v>
      </c>
      <c r="F4" s="44">
        <v>18.770680838263313</v>
      </c>
      <c r="G4" s="44">
        <v>19.822120866590652</v>
      </c>
      <c r="H4" s="44">
        <v>22.359224063457159</v>
      </c>
      <c r="I4" s="44">
        <v>25.472955815134586</v>
      </c>
      <c r="J4" s="44">
        <v>26.43</v>
      </c>
      <c r="K4" s="44">
        <v>31</v>
      </c>
      <c r="L4" s="44">
        <v>32</v>
      </c>
      <c r="M4" s="44">
        <v>36</v>
      </c>
      <c r="N4" s="44">
        <v>34</v>
      </c>
      <c r="O4" s="44">
        <v>34</v>
      </c>
      <c r="P4"/>
    </row>
    <row r="5" spans="2:16" ht="15">
      <c r="B5" s="1" t="s">
        <v>9</v>
      </c>
      <c r="C5" s="45">
        <v>27.113848202396806</v>
      </c>
      <c r="D5" s="45">
        <v>27.710214131164662</v>
      </c>
      <c r="E5" s="45">
        <v>26.380903490759756</v>
      </c>
      <c r="F5" s="45">
        <v>25.79965907951469</v>
      </c>
      <c r="G5" s="45">
        <v>25.482326111744584</v>
      </c>
      <c r="H5" s="45">
        <v>29.074059530354194</v>
      </c>
      <c r="I5" s="45">
        <v>27.702831386490605</v>
      </c>
      <c r="J5" s="45">
        <v>27.4</v>
      </c>
      <c r="K5" s="45">
        <v>28</v>
      </c>
      <c r="L5" s="45">
        <v>29</v>
      </c>
      <c r="M5" s="45">
        <v>26</v>
      </c>
      <c r="N5" s="45">
        <v>28</v>
      </c>
      <c r="O5" s="45">
        <v>27</v>
      </c>
      <c r="P5"/>
    </row>
    <row r="6" spans="2:16" ht="15">
      <c r="B6" s="1" t="s">
        <v>10</v>
      </c>
      <c r="C6" s="45">
        <v>6.8741677762982691</v>
      </c>
      <c r="D6" s="45">
        <v>9.8112362903827499</v>
      </c>
      <c r="E6" s="45">
        <v>11.904517453798768</v>
      </c>
      <c r="F6" s="45">
        <v>12.779504662588989</v>
      </c>
      <c r="G6" s="45">
        <v>13.527936145952109</v>
      </c>
      <c r="H6" s="45">
        <v>12.919186366135238</v>
      </c>
      <c r="I6" s="45">
        <v>12.734890807516509</v>
      </c>
      <c r="J6" s="45">
        <v>14.11</v>
      </c>
      <c r="K6" s="45">
        <v>15</v>
      </c>
      <c r="L6" s="45">
        <v>14</v>
      </c>
      <c r="M6" s="45">
        <v>15</v>
      </c>
      <c r="N6" s="45">
        <v>14</v>
      </c>
      <c r="O6" s="45">
        <v>16</v>
      </c>
      <c r="P6"/>
    </row>
    <row r="7" spans="2:16" ht="15">
      <c r="B7" s="1" t="s">
        <v>14</v>
      </c>
      <c r="C7" s="45">
        <v>12.333555259653794</v>
      </c>
      <c r="D7" s="45">
        <v>16.235171230321573</v>
      </c>
      <c r="E7" s="45">
        <v>16.868583162217661</v>
      </c>
      <c r="F7" s="45">
        <v>17.878271332598015</v>
      </c>
      <c r="G7" s="45">
        <v>17.559863169897376</v>
      </c>
      <c r="H7" s="45">
        <v>15.442812639074322</v>
      </c>
      <c r="I7" s="45">
        <v>14.596559167089893</v>
      </c>
      <c r="J7" s="45">
        <v>12.85</v>
      </c>
      <c r="K7" s="45">
        <v>12</v>
      </c>
      <c r="L7" s="45">
        <v>12</v>
      </c>
      <c r="M7" s="45">
        <v>10</v>
      </c>
      <c r="N7" s="45">
        <v>10</v>
      </c>
      <c r="O7" s="45">
        <v>10</v>
      </c>
      <c r="P7"/>
    </row>
    <row r="8" spans="2:16" ht="15">
      <c r="B8" s="1" t="s">
        <v>11</v>
      </c>
      <c r="C8" s="45">
        <v>15.14647137150466</v>
      </c>
      <c r="D8" s="45">
        <v>12.29575468178766</v>
      </c>
      <c r="E8" s="45">
        <v>10.703285420944558</v>
      </c>
      <c r="F8" s="45">
        <v>10.05715431665497</v>
      </c>
      <c r="G8" s="45">
        <v>9.5233751425313571</v>
      </c>
      <c r="H8" s="45">
        <v>8.4845153014476811</v>
      </c>
      <c r="I8" s="45">
        <v>7.2308278313864909</v>
      </c>
      <c r="J8" s="45">
        <v>6.76</v>
      </c>
      <c r="K8" s="45">
        <v>6</v>
      </c>
      <c r="L8" s="45">
        <v>6</v>
      </c>
      <c r="M8" s="45">
        <v>6</v>
      </c>
      <c r="N8" s="45">
        <v>6</v>
      </c>
      <c r="O8" s="45">
        <v>7</v>
      </c>
      <c r="P8"/>
    </row>
    <row r="9" spans="2:16" ht="15">
      <c r="B9" s="1" t="s">
        <v>49</v>
      </c>
      <c r="C9" s="45">
        <v>8.7716378162450059</v>
      </c>
      <c r="D9" s="45">
        <v>3.4768335447287919</v>
      </c>
      <c r="E9" s="45">
        <v>3.2751540041067764</v>
      </c>
      <c r="F9" s="45">
        <v>3.4844079013336007</v>
      </c>
      <c r="G9" s="45">
        <v>3.6442417331812997</v>
      </c>
      <c r="H9" s="45">
        <v>3.6205136260111521</v>
      </c>
      <c r="I9" s="45">
        <v>3.6027171152869477</v>
      </c>
      <c r="J9" s="45">
        <v>3.63</v>
      </c>
      <c r="K9" s="45">
        <v>3</v>
      </c>
      <c r="L9" s="45">
        <v>3</v>
      </c>
      <c r="M9" s="45">
        <v>3</v>
      </c>
      <c r="N9" s="45">
        <v>4</v>
      </c>
      <c r="O9" s="45">
        <v>3</v>
      </c>
      <c r="P9"/>
    </row>
    <row r="10" spans="2:16" ht="15">
      <c r="B10" s="1" t="s">
        <v>331</v>
      </c>
      <c r="C10" s="45">
        <v>8.3555259653794938</v>
      </c>
      <c r="D10" s="45">
        <v>7.4610161904051324</v>
      </c>
      <c r="E10" s="45">
        <v>7.1047227926078023</v>
      </c>
      <c r="F10" s="45">
        <v>7.8411711621377727</v>
      </c>
      <c r="G10" s="45">
        <v>7.4116305587229192</v>
      </c>
      <c r="H10" s="45">
        <v>5.7095735490457864</v>
      </c>
      <c r="I10" s="45">
        <v>6.49917470797359</v>
      </c>
      <c r="J10" s="45">
        <v>7.07</v>
      </c>
      <c r="K10" s="45">
        <v>4</v>
      </c>
      <c r="L10" s="45">
        <v>3</v>
      </c>
      <c r="M10" s="45">
        <v>3</v>
      </c>
      <c r="N10" s="45">
        <v>2</v>
      </c>
      <c r="O10" s="45">
        <v>2</v>
      </c>
      <c r="P10"/>
    </row>
    <row r="11" spans="2:16" ht="15">
      <c r="B11" s="1" t="s">
        <v>60</v>
      </c>
      <c r="C11" s="45">
        <v>2.1138482023968042</v>
      </c>
      <c r="D11" s="45">
        <v>2.4248302618816679</v>
      </c>
      <c r="E11" s="45">
        <v>2.279260780287474</v>
      </c>
      <c r="F11" s="45">
        <v>2.2711320565526925</v>
      </c>
      <c r="G11" s="45">
        <v>2.2668187001140252</v>
      </c>
      <c r="H11" s="45">
        <v>1.5654860074871071</v>
      </c>
      <c r="I11" s="45">
        <v>1.2538090401218893</v>
      </c>
      <c r="J11" s="45">
        <v>0.89</v>
      </c>
      <c r="K11" s="45">
        <v>1</v>
      </c>
      <c r="L11" s="45">
        <v>1</v>
      </c>
      <c r="M11" s="45">
        <v>1</v>
      </c>
      <c r="N11" s="45">
        <v>1</v>
      </c>
      <c r="O11" s="45">
        <v>1</v>
      </c>
      <c r="P11"/>
    </row>
    <row r="12" spans="2:16" ht="15">
      <c r="B12" s="43" t="s">
        <v>57</v>
      </c>
      <c r="C12" s="46">
        <v>1.2816245006657789</v>
      </c>
      <c r="D12" s="46">
        <v>2.4845183914049094</v>
      </c>
      <c r="E12" s="46">
        <v>1.5451745379876796</v>
      </c>
      <c r="F12" s="46">
        <v>1.118018650355961</v>
      </c>
      <c r="G12" s="46">
        <v>0.76168757126567843</v>
      </c>
      <c r="H12" s="46">
        <v>0.82462891698735563</v>
      </c>
      <c r="I12" s="46">
        <v>0.90623412899949218</v>
      </c>
      <c r="J12" s="46">
        <v>0.86</v>
      </c>
      <c r="K12" s="46">
        <v>1</v>
      </c>
      <c r="L12" s="46">
        <v>1</v>
      </c>
      <c r="M12" s="46">
        <v>0</v>
      </c>
      <c r="N12" s="46">
        <v>1</v>
      </c>
      <c r="O12" s="46">
        <v>1</v>
      </c>
      <c r="P12"/>
    </row>
    <row r="13" spans="2:16" ht="15">
      <c r="B13" s="34" t="s">
        <v>50</v>
      </c>
      <c r="C13" s="47">
        <v>100</v>
      </c>
      <c r="D13" s="47">
        <v>100</v>
      </c>
      <c r="E13" s="47">
        <v>100</v>
      </c>
      <c r="F13" s="47">
        <v>100</v>
      </c>
      <c r="G13" s="47">
        <v>100</v>
      </c>
      <c r="H13" s="47">
        <v>100</v>
      </c>
      <c r="I13" s="47">
        <v>100</v>
      </c>
      <c r="J13" s="47">
        <v>100</v>
      </c>
      <c r="K13" s="47">
        <v>100</v>
      </c>
      <c r="L13" s="47">
        <v>100</v>
      </c>
      <c r="M13" s="47">
        <v>100</v>
      </c>
      <c r="N13" s="47">
        <v>100</v>
      </c>
      <c r="O13" s="47">
        <v>100</v>
      </c>
      <c r="P13"/>
    </row>
    <row r="14" spans="2:16">
      <c r="B14" s="6" t="s">
        <v>308</v>
      </c>
    </row>
    <row r="15" spans="2:16">
      <c r="B15" s="158" t="s">
        <v>368</v>
      </c>
      <c r="C15" s="159"/>
      <c r="D15" s="159"/>
      <c r="E15" s="159"/>
      <c r="F15" s="159"/>
      <c r="G15" s="159"/>
      <c r="H15" s="159"/>
      <c r="I15" s="159"/>
      <c r="J15" s="160"/>
      <c r="K15" s="159"/>
    </row>
    <row r="18" spans="2:2" ht="14">
      <c r="B18" s="35" t="s">
        <v>61</v>
      </c>
    </row>
    <row r="40" spans="2:10">
      <c r="B40" s="6" t="s">
        <v>308</v>
      </c>
    </row>
    <row r="41" spans="2:10" s="159" customFormat="1">
      <c r="B41" s="158" t="s">
        <v>369</v>
      </c>
      <c r="J41" s="160"/>
    </row>
  </sheetData>
  <sortState xmlns:xlrd2="http://schemas.microsoft.com/office/spreadsheetml/2017/richdata2" ref="B4:M12">
    <sortCondition descending="1" ref="M4:M12"/>
  </sortState>
  <hyperlinks>
    <hyperlink ref="B1" location="Sommaire!A1" display="Retour au sommaire" xr:uid="{00000000-0004-0000-0900-000000000000}"/>
  </hyperlinks>
  <pageMargins left="0.7" right="0.7" top="0.75" bottom="0.75" header="0.3" footer="0.3"/>
  <pageSetup paperSize="9" scale="84"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B1:Z46"/>
  <sheetViews>
    <sheetView showGridLines="0" zoomScaleNormal="100" workbookViewId="0">
      <selection activeCell="B1" sqref="B1"/>
    </sheetView>
  </sheetViews>
  <sheetFormatPr baseColWidth="10" defaultRowHeight="15"/>
  <cols>
    <col min="1" max="1" width="2.83203125" customWidth="1"/>
    <col min="2" max="2" width="40.5" customWidth="1"/>
    <col min="3" max="8" width="8.33203125" customWidth="1"/>
    <col min="9" max="10" width="6.5" customWidth="1"/>
    <col min="11" max="11" width="7.1640625" customWidth="1"/>
    <col min="12" max="14" width="7.33203125" customWidth="1"/>
    <col min="15" max="15" width="4.33203125" customWidth="1"/>
  </cols>
  <sheetData>
    <row r="1" spans="2:26">
      <c r="B1" s="83" t="s">
        <v>295</v>
      </c>
    </row>
    <row r="2" spans="2:26">
      <c r="B2" s="35" t="s">
        <v>80</v>
      </c>
      <c r="C2" s="28"/>
      <c r="D2" s="28"/>
      <c r="E2" s="28"/>
      <c r="F2" s="28"/>
      <c r="G2" s="28"/>
      <c r="H2" s="28"/>
    </row>
    <row r="3" spans="2:26" s="57" customFormat="1" ht="14">
      <c r="B3" s="94" t="s">
        <v>86</v>
      </c>
      <c r="C3" s="94">
        <v>2011</v>
      </c>
      <c r="D3" s="94">
        <v>2012</v>
      </c>
      <c r="E3" s="94">
        <v>2013</v>
      </c>
      <c r="F3" s="94">
        <v>2014</v>
      </c>
      <c r="G3" s="94">
        <v>2015</v>
      </c>
      <c r="H3" s="94">
        <v>2016</v>
      </c>
      <c r="I3" s="94">
        <v>2017</v>
      </c>
      <c r="J3" s="94">
        <v>2018</v>
      </c>
      <c r="K3" s="94">
        <v>2019</v>
      </c>
      <c r="L3" s="94">
        <v>2020</v>
      </c>
      <c r="M3" s="94">
        <v>2021</v>
      </c>
      <c r="N3" s="94">
        <v>2022</v>
      </c>
      <c r="P3" s="35" t="s">
        <v>93</v>
      </c>
    </row>
    <row r="4" spans="2:26" s="1" customFormat="1" ht="12">
      <c r="B4" s="11" t="s">
        <v>74</v>
      </c>
      <c r="C4" s="53">
        <v>8.9504766</v>
      </c>
      <c r="D4" s="53">
        <v>8.9284300000000005</v>
      </c>
      <c r="E4" s="53">
        <v>8.6408619000000009</v>
      </c>
      <c r="F4" s="53">
        <v>7.8145007</v>
      </c>
      <c r="G4" s="53">
        <v>7.6181096000000004</v>
      </c>
      <c r="H4" s="53">
        <v>7.6678458999999997</v>
      </c>
      <c r="I4" s="53">
        <v>7.8923595000000004</v>
      </c>
      <c r="J4" s="53">
        <v>8</v>
      </c>
      <c r="K4" s="53">
        <v>8.1</v>
      </c>
      <c r="L4" s="53">
        <v>7.9</v>
      </c>
      <c r="M4" s="53">
        <v>7.3</v>
      </c>
      <c r="N4" s="53">
        <v>7.9</v>
      </c>
    </row>
    <row r="5" spans="2:26" s="1" customFormat="1" ht="12">
      <c r="B5" s="11" t="s">
        <v>73</v>
      </c>
      <c r="C5" s="53">
        <v>5.0263590999999996</v>
      </c>
      <c r="D5" s="53">
        <v>4.9684603999999997</v>
      </c>
      <c r="E5" s="53">
        <v>4.9518845000000002</v>
      </c>
      <c r="F5" s="53">
        <v>4.5715326999999997</v>
      </c>
      <c r="G5" s="53">
        <v>3.9560222</v>
      </c>
      <c r="H5" s="53">
        <v>4.1392632000000003</v>
      </c>
      <c r="I5" s="53">
        <v>4.3073246999999997</v>
      </c>
      <c r="J5" s="53">
        <v>3.9</v>
      </c>
      <c r="K5" s="53">
        <v>4.4000000000000004</v>
      </c>
      <c r="L5" s="53">
        <v>3.6</v>
      </c>
      <c r="M5" s="53">
        <v>3.9</v>
      </c>
      <c r="N5" s="53">
        <v>4.0999999999999996</v>
      </c>
    </row>
    <row r="6" spans="2:26" s="1" customFormat="1">
      <c r="B6" s="18" t="s">
        <v>72</v>
      </c>
      <c r="C6" s="55">
        <v>7.6520256</v>
      </c>
      <c r="D6" s="55">
        <v>7.8839775000000003</v>
      </c>
      <c r="E6" s="55">
        <v>7.8042305000000001</v>
      </c>
      <c r="F6" s="55">
        <v>7.1773797000000004</v>
      </c>
      <c r="G6" s="55">
        <v>6.8343046999999997</v>
      </c>
      <c r="H6" s="55">
        <v>6.8428152000000004</v>
      </c>
      <c r="I6" s="55">
        <v>7.0424781999999997</v>
      </c>
      <c r="J6" s="55">
        <v>7.2</v>
      </c>
      <c r="K6" s="55">
        <v>7.3</v>
      </c>
      <c r="L6" s="55">
        <v>7.3</v>
      </c>
      <c r="M6" s="55">
        <v>6.6</v>
      </c>
      <c r="N6" s="55">
        <v>7</v>
      </c>
      <c r="T6" s="72"/>
      <c r="U6" s="72"/>
      <c r="V6" s="72"/>
      <c r="W6" s="72"/>
      <c r="X6" s="72"/>
      <c r="Y6" s="72"/>
      <c r="Z6" s="72"/>
    </row>
    <row r="7" spans="2:26" ht="12" customHeight="1">
      <c r="B7" s="6" t="s">
        <v>308</v>
      </c>
      <c r="T7" s="72"/>
      <c r="U7" s="72"/>
      <c r="V7" s="72"/>
      <c r="W7" s="72"/>
      <c r="X7" s="72"/>
      <c r="Y7" s="72"/>
      <c r="Z7" s="72"/>
    </row>
    <row r="8" spans="2:26" s="1" customFormat="1" ht="12" customHeight="1">
      <c r="B8" s="158" t="s">
        <v>370</v>
      </c>
      <c r="C8" s="159"/>
      <c r="D8" s="159"/>
      <c r="E8" s="159"/>
      <c r="F8" s="159"/>
      <c r="G8" s="159"/>
      <c r="H8" s="159"/>
      <c r="I8" s="159"/>
      <c r="J8" s="159"/>
      <c r="K8" s="159"/>
      <c r="T8" s="72"/>
      <c r="U8" s="72"/>
      <c r="V8" s="72"/>
      <c r="W8" s="72"/>
      <c r="X8" s="72"/>
      <c r="Y8" s="72"/>
      <c r="Z8" s="72"/>
    </row>
    <row r="9" spans="2:26" s="1" customFormat="1">
      <c r="B9" s="6"/>
      <c r="T9" s="72"/>
      <c r="U9" s="72"/>
      <c r="V9" s="72"/>
      <c r="W9" s="72"/>
      <c r="X9" s="72"/>
      <c r="Y9" s="72"/>
      <c r="Z9" s="72"/>
    </row>
    <row r="10" spans="2:26">
      <c r="B10" s="6"/>
    </row>
    <row r="11" spans="2:26">
      <c r="B11" s="35" t="s">
        <v>94</v>
      </c>
      <c r="C11" s="36"/>
      <c r="D11" s="36"/>
      <c r="E11" s="36"/>
      <c r="F11" s="36"/>
      <c r="G11" s="36"/>
      <c r="H11" s="36"/>
    </row>
    <row r="12" spans="2:26" s="57" customFormat="1" ht="13">
      <c r="B12" s="122" t="s">
        <v>86</v>
      </c>
      <c r="C12" s="94">
        <v>2011</v>
      </c>
      <c r="D12" s="94">
        <v>2012</v>
      </c>
      <c r="E12" s="94">
        <v>2013</v>
      </c>
      <c r="F12" s="94">
        <v>2014</v>
      </c>
      <c r="G12" s="94">
        <v>2015</v>
      </c>
      <c r="H12" s="94">
        <v>2016</v>
      </c>
      <c r="I12" s="94">
        <v>2017</v>
      </c>
      <c r="J12" s="94">
        <v>2018</v>
      </c>
      <c r="K12" s="94">
        <v>2019</v>
      </c>
      <c r="L12" s="94">
        <v>2020</v>
      </c>
      <c r="M12" s="94">
        <v>2021</v>
      </c>
      <c r="N12" s="94">
        <v>2022</v>
      </c>
    </row>
    <row r="13" spans="2:26" s="1" customFormat="1" ht="12">
      <c r="B13" s="92" t="s">
        <v>87</v>
      </c>
      <c r="C13" s="73">
        <v>27.84</v>
      </c>
      <c r="D13" s="73">
        <v>28.14</v>
      </c>
      <c r="E13" s="73">
        <v>29.72</v>
      </c>
      <c r="F13" s="73">
        <v>40.090000000000003</v>
      </c>
      <c r="G13" s="73">
        <v>36.24</v>
      </c>
      <c r="H13" s="73">
        <v>28.29</v>
      </c>
      <c r="I13" s="73">
        <v>20.47</v>
      </c>
      <c r="J13" s="73">
        <v>17</v>
      </c>
      <c r="K13" s="73">
        <v>17</v>
      </c>
      <c r="L13" s="73">
        <v>20</v>
      </c>
      <c r="M13" s="73">
        <v>28</v>
      </c>
      <c r="N13" s="73">
        <v>15</v>
      </c>
    </row>
    <row r="14" spans="2:26" s="1" customFormat="1" ht="12">
      <c r="B14" s="92" t="s">
        <v>88</v>
      </c>
      <c r="C14" s="73">
        <v>3.42</v>
      </c>
      <c r="D14" s="73">
        <v>3.04</v>
      </c>
      <c r="E14" s="73">
        <v>3.58</v>
      </c>
      <c r="F14" s="73">
        <v>4.13</v>
      </c>
      <c r="G14" s="73">
        <v>5.52</v>
      </c>
      <c r="H14" s="73">
        <v>10.3</v>
      </c>
      <c r="I14" s="73">
        <v>8.64</v>
      </c>
      <c r="J14" s="73">
        <v>9</v>
      </c>
      <c r="K14" s="73">
        <v>6</v>
      </c>
      <c r="L14" s="73">
        <v>13</v>
      </c>
      <c r="M14" s="73">
        <v>26</v>
      </c>
      <c r="N14" s="73">
        <v>11</v>
      </c>
    </row>
    <row r="15" spans="2:26" s="1" customFormat="1" ht="12">
      <c r="B15" s="92" t="s">
        <v>89</v>
      </c>
      <c r="C15" s="73">
        <v>5.94</v>
      </c>
      <c r="D15" s="73">
        <v>11.82</v>
      </c>
      <c r="E15" s="73">
        <v>13.37</v>
      </c>
      <c r="F15" s="73">
        <v>20.7</v>
      </c>
      <c r="G15" s="73">
        <v>32.619999999999997</v>
      </c>
      <c r="H15" s="73">
        <v>40.619999999999997</v>
      </c>
      <c r="I15" s="73">
        <v>45.63</v>
      </c>
      <c r="J15" s="73">
        <v>46</v>
      </c>
      <c r="K15" s="73">
        <v>47</v>
      </c>
      <c r="L15" s="73">
        <v>43</v>
      </c>
      <c r="M15" s="73">
        <v>36</v>
      </c>
      <c r="N15" s="73">
        <v>54</v>
      </c>
    </row>
    <row r="16" spans="2:26" s="1" customFormat="1" ht="12">
      <c r="B16" s="92" t="s">
        <v>90</v>
      </c>
      <c r="C16" s="73">
        <v>26.14</v>
      </c>
      <c r="D16" s="73">
        <v>17.489999999999998</v>
      </c>
      <c r="E16" s="73">
        <v>19.079999999999998</v>
      </c>
      <c r="F16" s="73">
        <v>16.62</v>
      </c>
      <c r="G16" s="73">
        <v>14.46</v>
      </c>
      <c r="H16" s="73">
        <v>10.37</v>
      </c>
      <c r="I16" s="73">
        <v>13.12</v>
      </c>
      <c r="J16" s="73">
        <v>14</v>
      </c>
      <c r="K16" s="73">
        <v>16</v>
      </c>
      <c r="L16" s="73">
        <v>13</v>
      </c>
      <c r="M16" s="73">
        <v>6</v>
      </c>
      <c r="N16" s="73">
        <v>12</v>
      </c>
    </row>
    <row r="17" spans="2:23" s="1" customFormat="1" ht="12">
      <c r="B17" s="92" t="s">
        <v>91</v>
      </c>
      <c r="C17" s="73">
        <v>6.8</v>
      </c>
      <c r="D17" s="73">
        <v>9.98</v>
      </c>
      <c r="E17" s="73">
        <v>11.63</v>
      </c>
      <c r="F17" s="73">
        <v>9.81</v>
      </c>
      <c r="G17" s="73">
        <v>7.37</v>
      </c>
      <c r="H17" s="73">
        <v>8.09</v>
      </c>
      <c r="I17" s="73">
        <v>9.0299999999999994</v>
      </c>
      <c r="J17" s="73">
        <v>10</v>
      </c>
      <c r="K17" s="73">
        <v>10</v>
      </c>
      <c r="L17" s="73">
        <v>8</v>
      </c>
      <c r="M17" s="73">
        <v>3</v>
      </c>
      <c r="N17" s="73">
        <v>7</v>
      </c>
    </row>
    <row r="18" spans="2:23" s="1" customFormat="1" ht="12">
      <c r="B18" s="93" t="s">
        <v>92</v>
      </c>
      <c r="C18" s="74">
        <v>29.86</v>
      </c>
      <c r="D18" s="74">
        <v>29.51</v>
      </c>
      <c r="E18" s="74">
        <v>22.619999999999997</v>
      </c>
      <c r="F18" s="74">
        <v>8.65</v>
      </c>
      <c r="G18" s="74">
        <v>3.79</v>
      </c>
      <c r="H18" s="74">
        <v>2.3199999999999998</v>
      </c>
      <c r="I18" s="74">
        <v>3.11</v>
      </c>
      <c r="J18" s="74">
        <v>4</v>
      </c>
      <c r="K18" s="74">
        <v>3</v>
      </c>
      <c r="L18" s="74">
        <v>3</v>
      </c>
      <c r="M18" s="74">
        <v>1</v>
      </c>
      <c r="N18" s="74">
        <v>1</v>
      </c>
    </row>
    <row r="19" spans="2:23" s="1" customFormat="1" ht="12">
      <c r="B19" s="6" t="s">
        <v>308</v>
      </c>
    </row>
    <row r="20" spans="2:23" s="1" customFormat="1" ht="12" customHeight="1">
      <c r="B20" s="189" t="s">
        <v>374</v>
      </c>
      <c r="C20" s="189"/>
      <c r="D20" s="189"/>
      <c r="E20" s="189"/>
      <c r="F20" s="189"/>
      <c r="G20" s="189"/>
      <c r="H20" s="189"/>
      <c r="I20" s="189"/>
    </row>
    <row r="21" spans="2:23" s="1" customFormat="1" ht="12">
      <c r="B21" s="90"/>
    </row>
    <row r="22" spans="2:23">
      <c r="B22" s="6"/>
    </row>
    <row r="23" spans="2:23">
      <c r="B23" s="36"/>
      <c r="C23" s="58"/>
      <c r="D23" s="58"/>
      <c r="E23" s="58"/>
      <c r="F23" s="58"/>
      <c r="G23" s="58"/>
      <c r="H23" s="58"/>
      <c r="I23" s="58"/>
      <c r="P23" s="6" t="s">
        <v>308</v>
      </c>
      <c r="Q23" s="1"/>
      <c r="R23" s="1"/>
      <c r="S23" s="1"/>
      <c r="T23" s="1"/>
      <c r="U23" s="1"/>
      <c r="V23" s="1"/>
      <c r="W23" s="1"/>
    </row>
    <row r="24" spans="2:23" s="1" customFormat="1" ht="15" customHeight="1">
      <c r="B24" s="35" t="s">
        <v>82</v>
      </c>
      <c r="C24" s="36"/>
      <c r="D24" s="36"/>
      <c r="E24" s="36"/>
      <c r="F24" s="36"/>
      <c r="G24" s="36"/>
      <c r="H24" s="36"/>
      <c r="I24"/>
      <c r="P24" s="189" t="s">
        <v>374</v>
      </c>
      <c r="Q24" s="189"/>
      <c r="R24" s="189"/>
      <c r="S24" s="189"/>
      <c r="T24" s="189"/>
      <c r="U24" s="189"/>
      <c r="V24" s="189"/>
      <c r="W24" s="189"/>
    </row>
    <row r="25" spans="2:23">
      <c r="B25" s="56" t="s">
        <v>86</v>
      </c>
      <c r="C25" s="94">
        <v>2011</v>
      </c>
      <c r="D25" s="94">
        <v>2012</v>
      </c>
      <c r="E25" s="94">
        <v>2013</v>
      </c>
      <c r="F25" s="94">
        <v>2014</v>
      </c>
      <c r="G25" s="94">
        <v>2015</v>
      </c>
      <c r="H25" s="94">
        <v>2016</v>
      </c>
      <c r="I25" s="94">
        <v>2017</v>
      </c>
      <c r="J25" s="94">
        <v>2018</v>
      </c>
      <c r="K25" s="94">
        <v>2019</v>
      </c>
      <c r="L25" s="94">
        <v>2020</v>
      </c>
      <c r="M25" s="94">
        <v>2021</v>
      </c>
      <c r="N25" s="94">
        <v>2022</v>
      </c>
      <c r="P25" s="72"/>
      <c r="Q25" s="72"/>
      <c r="R25" s="72"/>
      <c r="S25" s="72"/>
      <c r="T25" s="72"/>
      <c r="U25" s="72"/>
      <c r="V25" s="72"/>
    </row>
    <row r="26" spans="2:23">
      <c r="B26" s="62" t="s">
        <v>81</v>
      </c>
      <c r="C26" s="63">
        <f>SUM(C28:C33)</f>
        <v>33.090000000000003</v>
      </c>
      <c r="D26" s="63">
        <f t="shared" ref="D26:I26" si="0">SUM(D28:D33)</f>
        <v>26.379999999999995</v>
      </c>
      <c r="E26" s="63">
        <f t="shared" si="0"/>
        <v>22.67</v>
      </c>
      <c r="F26" s="63">
        <f t="shared" si="0"/>
        <v>19.639999999999997</v>
      </c>
      <c r="G26" s="63">
        <f t="shared" si="0"/>
        <v>21.400000000000002</v>
      </c>
      <c r="H26" s="63">
        <f t="shared" si="0"/>
        <v>23.389999999999997</v>
      </c>
      <c r="I26" s="63">
        <f t="shared" si="0"/>
        <v>23.709999999999997</v>
      </c>
      <c r="J26" s="63">
        <v>20.7</v>
      </c>
      <c r="K26" s="63">
        <v>22.4</v>
      </c>
      <c r="L26" s="63">
        <v>13.74</v>
      </c>
      <c r="M26" s="63">
        <v>21</v>
      </c>
      <c r="N26" s="63">
        <v>22.3</v>
      </c>
      <c r="P26" s="38" t="s">
        <v>79</v>
      </c>
    </row>
    <row r="27" spans="2:23">
      <c r="B27" s="36" t="s">
        <v>85</v>
      </c>
      <c r="C27" s="58"/>
      <c r="D27" s="58"/>
      <c r="E27" s="58"/>
      <c r="F27" s="58"/>
      <c r="G27" s="58"/>
      <c r="H27" s="58"/>
      <c r="I27" s="58"/>
      <c r="J27" s="58"/>
      <c r="K27" s="58"/>
      <c r="L27" s="58"/>
      <c r="M27" s="58"/>
      <c r="N27" s="58"/>
    </row>
    <row r="28" spans="2:23">
      <c r="B28" s="60" t="s">
        <v>78</v>
      </c>
      <c r="C28" s="53">
        <v>17.39</v>
      </c>
      <c r="D28" s="53">
        <v>11.55</v>
      </c>
      <c r="E28" s="53">
        <v>8.24</v>
      </c>
      <c r="F28" s="53">
        <v>7.13</v>
      </c>
      <c r="G28" s="53">
        <v>8.36</v>
      </c>
      <c r="H28" s="53">
        <v>8.2799999999999994</v>
      </c>
      <c r="I28" s="53">
        <v>8.2100000000000009</v>
      </c>
      <c r="J28" s="53">
        <v>6.2</v>
      </c>
      <c r="K28" s="53">
        <v>6.7</v>
      </c>
      <c r="L28" s="53">
        <v>4.4800000000000004</v>
      </c>
      <c r="M28" s="53">
        <v>5.9</v>
      </c>
      <c r="N28" s="1">
        <v>6.9</v>
      </c>
    </row>
    <row r="29" spans="2:23">
      <c r="B29" s="60" t="s">
        <v>84</v>
      </c>
      <c r="C29" s="53">
        <v>8.34</v>
      </c>
      <c r="D29" s="53">
        <v>7.92</v>
      </c>
      <c r="E29" s="53">
        <v>8.2100000000000009</v>
      </c>
      <c r="F29" s="53">
        <v>6.9700000000000006</v>
      </c>
      <c r="G29" s="53">
        <v>6.85</v>
      </c>
      <c r="H29" s="53">
        <v>8.09</v>
      </c>
      <c r="I29" s="53">
        <v>7.58</v>
      </c>
      <c r="J29" s="53">
        <v>6</v>
      </c>
      <c r="K29" s="53">
        <v>6.4</v>
      </c>
      <c r="L29" s="53">
        <v>3.62</v>
      </c>
      <c r="M29" s="53">
        <v>6.8</v>
      </c>
      <c r="N29" s="53">
        <v>6</v>
      </c>
    </row>
    <row r="30" spans="2:23">
      <c r="B30" s="60" t="s">
        <v>75</v>
      </c>
      <c r="C30" s="53">
        <v>4.04</v>
      </c>
      <c r="D30" s="53">
        <v>4.01</v>
      </c>
      <c r="E30" s="53">
        <v>3.9</v>
      </c>
      <c r="F30" s="53">
        <v>3.47</v>
      </c>
      <c r="G30" s="53">
        <v>4.07</v>
      </c>
      <c r="H30" s="53">
        <v>4.51</v>
      </c>
      <c r="I30" s="53">
        <v>4.74</v>
      </c>
      <c r="J30" s="53">
        <v>3.9</v>
      </c>
      <c r="K30" s="53">
        <v>4.3</v>
      </c>
      <c r="L30" s="53">
        <v>2.21</v>
      </c>
      <c r="M30" s="53">
        <v>3.5</v>
      </c>
      <c r="N30" s="1">
        <v>4.3</v>
      </c>
    </row>
    <row r="31" spans="2:23">
      <c r="B31" s="60" t="s">
        <v>77</v>
      </c>
      <c r="C31" s="53">
        <v>0.96</v>
      </c>
      <c r="D31" s="53">
        <v>1.17</v>
      </c>
      <c r="E31" s="53">
        <v>1.1399999999999999</v>
      </c>
      <c r="F31" s="53">
        <v>1.08</v>
      </c>
      <c r="G31" s="53">
        <v>1</v>
      </c>
      <c r="H31" s="53">
        <v>1.29</v>
      </c>
      <c r="I31" s="53">
        <v>1.29</v>
      </c>
      <c r="J31" s="53">
        <v>1.3</v>
      </c>
      <c r="K31" s="53">
        <v>1.3</v>
      </c>
      <c r="L31" s="53">
        <v>1.1599999999999999</v>
      </c>
      <c r="M31" s="53">
        <v>1</v>
      </c>
      <c r="N31" s="176">
        <v>1.2</v>
      </c>
    </row>
    <row r="32" spans="2:23">
      <c r="B32" s="60" t="s">
        <v>76</v>
      </c>
      <c r="C32" s="53">
        <v>2.34</v>
      </c>
      <c r="D32" s="53">
        <v>1.58</v>
      </c>
      <c r="E32" s="53">
        <v>1.02</v>
      </c>
      <c r="F32" s="53">
        <v>0.84</v>
      </c>
      <c r="G32" s="53">
        <v>0.93</v>
      </c>
      <c r="H32" s="53">
        <v>1.01</v>
      </c>
      <c r="I32" s="53">
        <v>0.99</v>
      </c>
      <c r="J32" s="53">
        <v>0.8</v>
      </c>
      <c r="K32" s="53">
        <v>0.8</v>
      </c>
      <c r="L32" s="53">
        <v>0.4</v>
      </c>
      <c r="M32" s="53">
        <v>0.6</v>
      </c>
      <c r="N32" s="1">
        <v>0.8</v>
      </c>
    </row>
    <row r="33" spans="2:24">
      <c r="B33" s="59" t="s">
        <v>83</v>
      </c>
      <c r="C33" s="54">
        <v>0.02</v>
      </c>
      <c r="D33" s="54">
        <v>0.15</v>
      </c>
      <c r="E33" s="54">
        <v>0.16</v>
      </c>
      <c r="F33" s="54">
        <v>0.15</v>
      </c>
      <c r="G33" s="54">
        <v>0.19</v>
      </c>
      <c r="H33" s="54">
        <v>0.21</v>
      </c>
      <c r="I33" s="54">
        <v>0.89999999999999991</v>
      </c>
      <c r="J33" s="54">
        <v>2.5</v>
      </c>
      <c r="K33" s="54">
        <v>2.9</v>
      </c>
      <c r="L33" s="54">
        <v>1.87</v>
      </c>
      <c r="M33" s="54">
        <v>3.2</v>
      </c>
      <c r="N33" s="54">
        <v>3.1000000000000005</v>
      </c>
    </row>
    <row r="34" spans="2:24" ht="12" customHeight="1">
      <c r="B34" s="6" t="s">
        <v>308</v>
      </c>
      <c r="C34" s="1"/>
      <c r="D34" s="1"/>
      <c r="E34" s="1"/>
      <c r="F34" s="1"/>
      <c r="G34" s="1"/>
      <c r="H34" s="1"/>
      <c r="I34" s="1"/>
    </row>
    <row r="35" spans="2:24" ht="12" customHeight="1">
      <c r="B35" s="189" t="s">
        <v>371</v>
      </c>
      <c r="C35" s="189"/>
      <c r="D35" s="189"/>
      <c r="E35" s="189"/>
      <c r="F35" s="189"/>
      <c r="G35" s="189"/>
      <c r="H35" s="189"/>
      <c r="I35" s="189"/>
      <c r="J35" s="189"/>
      <c r="K35" s="189"/>
      <c r="L35" s="64"/>
      <c r="M35" s="64"/>
      <c r="N35" s="64"/>
    </row>
    <row r="36" spans="2:24" ht="12" customHeight="1">
      <c r="B36" s="158" t="s">
        <v>95</v>
      </c>
      <c r="C36" s="161"/>
      <c r="D36" s="161"/>
      <c r="E36" s="161"/>
      <c r="F36" s="161"/>
      <c r="G36" s="161"/>
      <c r="H36" s="161"/>
      <c r="I36" s="161"/>
      <c r="J36" s="161"/>
      <c r="K36" s="161"/>
    </row>
    <row r="37" spans="2:24">
      <c r="B37" s="161"/>
      <c r="C37" s="161"/>
      <c r="D37" s="161"/>
      <c r="E37" s="161"/>
      <c r="F37" s="161"/>
      <c r="G37" s="161"/>
      <c r="H37" s="161"/>
      <c r="I37" s="161"/>
      <c r="J37" s="161"/>
      <c r="K37" s="161"/>
    </row>
    <row r="42" spans="2:24" ht="15" customHeight="1"/>
    <row r="43" spans="2:24" ht="12" customHeight="1">
      <c r="P43" s="6" t="s">
        <v>308</v>
      </c>
    </row>
    <row r="44" spans="2:24" ht="12" customHeight="1">
      <c r="P44" s="180" t="s">
        <v>371</v>
      </c>
      <c r="Q44" s="180"/>
      <c r="R44" s="180"/>
      <c r="S44" s="180"/>
      <c r="T44" s="180"/>
      <c r="U44" s="180"/>
      <c r="V44" s="180"/>
    </row>
    <row r="45" spans="2:24" ht="12" customHeight="1">
      <c r="P45" s="180"/>
      <c r="Q45" s="180"/>
      <c r="R45" s="180"/>
      <c r="S45" s="180"/>
      <c r="T45" s="180"/>
      <c r="U45" s="180"/>
      <c r="V45" s="180"/>
      <c r="W45" s="64"/>
      <c r="X45" s="64"/>
    </row>
    <row r="46" spans="2:24" ht="12" customHeight="1">
      <c r="P46" s="6" t="s">
        <v>95</v>
      </c>
    </row>
  </sheetData>
  <mergeCells count="4">
    <mergeCell ref="B20:I20"/>
    <mergeCell ref="P24:W24"/>
    <mergeCell ref="P44:V45"/>
    <mergeCell ref="B35:K35"/>
  </mergeCells>
  <hyperlinks>
    <hyperlink ref="B1" location="Sommaire!A1" display="Retour au sommaire" xr:uid="{00000000-0004-0000-0A00-000000000000}"/>
  </hyperlinks>
  <pageMargins left="0.7" right="0.7" top="0.75" bottom="0.75" header="0.3" footer="0.3"/>
  <pageSetup paperSize="9" scale="7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6"/>
  <dimension ref="B1:T37"/>
  <sheetViews>
    <sheetView showGridLines="0" zoomScaleNormal="100" workbookViewId="0">
      <selection activeCell="B1" sqref="B1"/>
    </sheetView>
  </sheetViews>
  <sheetFormatPr baseColWidth="10" defaultColWidth="11.5" defaultRowHeight="12"/>
  <cols>
    <col min="1" max="1" width="2.83203125" style="1" customWidth="1"/>
    <col min="2" max="2" width="24.33203125" style="1" customWidth="1"/>
    <col min="3" max="9" width="11.5" style="1"/>
    <col min="10" max="10" width="11.5" style="7"/>
    <col min="11" max="16384" width="11.5" style="1"/>
  </cols>
  <sheetData>
    <row r="1" spans="2:20" ht="15">
      <c r="B1" s="83" t="s">
        <v>295</v>
      </c>
    </row>
    <row r="2" spans="2:20" s="37" customFormat="1" ht="18.5" customHeight="1">
      <c r="B2" s="52" t="s">
        <v>305</v>
      </c>
      <c r="J2" s="38"/>
    </row>
    <row r="3" spans="2:20" s="11" customFormat="1" ht="25.25" customHeight="1">
      <c r="B3" s="19"/>
      <c r="C3" s="19">
        <v>2011</v>
      </c>
      <c r="D3" s="19">
        <v>2012</v>
      </c>
      <c r="E3" s="19">
        <v>2013</v>
      </c>
      <c r="F3" s="19">
        <v>2014</v>
      </c>
      <c r="G3" s="19">
        <v>2015</v>
      </c>
      <c r="H3" s="19">
        <v>2016</v>
      </c>
      <c r="I3" s="19">
        <v>2017</v>
      </c>
      <c r="J3" s="19">
        <v>2018</v>
      </c>
      <c r="K3" s="19">
        <v>2019</v>
      </c>
      <c r="L3" s="19">
        <v>2020</v>
      </c>
      <c r="M3" s="19">
        <v>2021</v>
      </c>
      <c r="N3" s="19">
        <v>2022</v>
      </c>
    </row>
    <row r="4" spans="2:20" s="11" customFormat="1" ht="14" customHeight="1">
      <c r="B4" s="11" t="s">
        <v>37</v>
      </c>
      <c r="C4" s="120">
        <v>49.85</v>
      </c>
      <c r="D4" s="120">
        <v>52.31</v>
      </c>
      <c r="E4" s="120">
        <v>52.2</v>
      </c>
      <c r="F4" s="120">
        <v>52.9</v>
      </c>
      <c r="G4" s="120">
        <v>53.86</v>
      </c>
      <c r="H4" s="120">
        <v>49.47</v>
      </c>
      <c r="I4" s="120">
        <v>51.29</v>
      </c>
      <c r="J4" s="123">
        <v>52</v>
      </c>
      <c r="K4" s="123">
        <v>51</v>
      </c>
      <c r="L4" s="123">
        <v>48</v>
      </c>
      <c r="M4" s="123">
        <v>50</v>
      </c>
      <c r="N4" s="123">
        <v>49</v>
      </c>
      <c r="O4" s="5"/>
      <c r="P4" s="5"/>
      <c r="Q4" s="5"/>
      <c r="R4" s="5"/>
      <c r="S4" s="5"/>
      <c r="T4"/>
    </row>
    <row r="5" spans="2:20" s="11" customFormat="1" ht="14" customHeight="1">
      <c r="B5" s="11" t="s">
        <v>38</v>
      </c>
      <c r="C5" s="120">
        <v>14.03</v>
      </c>
      <c r="D5" s="120">
        <v>15.93</v>
      </c>
      <c r="E5" s="120">
        <v>17.690000000000001</v>
      </c>
      <c r="F5" s="120">
        <v>18.45</v>
      </c>
      <c r="G5" s="120">
        <v>16.7</v>
      </c>
      <c r="H5" s="120">
        <v>17.8</v>
      </c>
      <c r="I5" s="120">
        <v>17.010000000000002</v>
      </c>
      <c r="J5" s="123">
        <v>18</v>
      </c>
      <c r="K5" s="123">
        <v>20</v>
      </c>
      <c r="L5" s="123">
        <v>19</v>
      </c>
      <c r="M5" s="123">
        <v>19</v>
      </c>
      <c r="N5" s="123">
        <v>20</v>
      </c>
      <c r="O5" s="5"/>
      <c r="P5" s="5"/>
      <c r="Q5" s="5"/>
    </row>
    <row r="6" spans="2:20" s="11" customFormat="1" ht="14" customHeight="1">
      <c r="B6" s="11" t="s">
        <v>39</v>
      </c>
      <c r="C6" s="120">
        <v>7.32</v>
      </c>
      <c r="D6" s="120">
        <v>7.27</v>
      </c>
      <c r="E6" s="120">
        <v>8.08</v>
      </c>
      <c r="F6" s="120">
        <v>9.7799999999999994</v>
      </c>
      <c r="G6" s="120">
        <v>14.66</v>
      </c>
      <c r="H6" s="120">
        <v>19.63</v>
      </c>
      <c r="I6" s="120">
        <v>21.27</v>
      </c>
      <c r="J6" s="123">
        <v>21</v>
      </c>
      <c r="K6" s="123">
        <v>20</v>
      </c>
      <c r="L6" s="123">
        <v>24</v>
      </c>
      <c r="M6" s="123">
        <v>23</v>
      </c>
      <c r="N6" s="123">
        <v>23</v>
      </c>
      <c r="O6" s="5"/>
      <c r="P6" s="5"/>
      <c r="Q6" s="5"/>
    </row>
    <row r="7" spans="2:20" s="11" customFormat="1" ht="14" customHeight="1">
      <c r="B7" s="21" t="s">
        <v>40</v>
      </c>
      <c r="C7" s="121">
        <v>28.8</v>
      </c>
      <c r="D7" s="121">
        <v>24.49</v>
      </c>
      <c r="E7" s="121">
        <v>22.02</v>
      </c>
      <c r="F7" s="121">
        <v>18.88</v>
      </c>
      <c r="G7" s="121">
        <v>14.79</v>
      </c>
      <c r="H7" s="121">
        <v>13.1</v>
      </c>
      <c r="I7" s="121">
        <v>10.43</v>
      </c>
      <c r="J7" s="124">
        <v>9</v>
      </c>
      <c r="K7" s="124">
        <v>9</v>
      </c>
      <c r="L7" s="124">
        <v>9</v>
      </c>
      <c r="M7" s="124">
        <v>8</v>
      </c>
      <c r="N7" s="124">
        <v>8</v>
      </c>
      <c r="O7"/>
      <c r="P7"/>
      <c r="Q7"/>
      <c r="R7"/>
    </row>
    <row r="8" spans="2:20" s="11" customFormat="1" ht="14" customHeight="1">
      <c r="B8" s="118" t="s">
        <v>297</v>
      </c>
      <c r="C8" s="119">
        <v>28.02</v>
      </c>
      <c r="D8" s="119">
        <v>27.77</v>
      </c>
      <c r="E8" s="119">
        <v>27.65</v>
      </c>
      <c r="F8" s="119">
        <v>27.26</v>
      </c>
      <c r="G8" s="119">
        <v>27</v>
      </c>
      <c r="H8" s="119">
        <v>27.16</v>
      </c>
      <c r="I8" s="119">
        <v>26.96</v>
      </c>
      <c r="J8" s="162" t="s">
        <v>333</v>
      </c>
      <c r="K8" s="125">
        <v>26.8</v>
      </c>
      <c r="L8" s="125">
        <v>27.01</v>
      </c>
      <c r="M8" s="125">
        <v>26.8</v>
      </c>
      <c r="N8" s="125">
        <v>26.8</v>
      </c>
      <c r="O8" s="117"/>
      <c r="P8" s="117"/>
      <c r="Q8" s="117"/>
      <c r="R8" s="117"/>
    </row>
    <row r="9" spans="2:20">
      <c r="B9" s="6" t="s">
        <v>308</v>
      </c>
    </row>
    <row r="10" spans="2:20" ht="15" customHeight="1">
      <c r="B10" s="189" t="s">
        <v>372</v>
      </c>
      <c r="C10" s="189"/>
      <c r="D10" s="189"/>
      <c r="E10" s="189"/>
      <c r="F10" s="189"/>
      <c r="G10" s="189"/>
      <c r="H10" s="189"/>
      <c r="I10" s="189"/>
      <c r="J10" s="189"/>
      <c r="K10" s="189"/>
      <c r="L10" s="189"/>
      <c r="M10" s="189"/>
      <c r="N10" s="189"/>
    </row>
    <row r="11" spans="2:20" ht="15" customHeight="1">
      <c r="B11" s="189"/>
      <c r="C11" s="189"/>
      <c r="D11" s="189"/>
      <c r="E11" s="189"/>
      <c r="F11" s="189"/>
      <c r="G11" s="189"/>
      <c r="H11" s="189"/>
      <c r="I11" s="189"/>
      <c r="J11" s="189"/>
      <c r="K11" s="189"/>
      <c r="L11" s="189"/>
      <c r="M11" s="189"/>
      <c r="N11" s="189"/>
    </row>
    <row r="12" spans="2:20" ht="15">
      <c r="L12"/>
    </row>
    <row r="13" spans="2:20" ht="15">
      <c r="C13" s="35" t="s">
        <v>58</v>
      </c>
      <c r="L13"/>
    </row>
    <row r="14" spans="2:20" ht="15">
      <c r="L14"/>
    </row>
    <row r="15" spans="2:20" ht="15">
      <c r="L15"/>
    </row>
    <row r="16" spans="2:20" ht="15">
      <c r="L16"/>
    </row>
    <row r="17" spans="12:12" ht="15">
      <c r="L17"/>
    </row>
    <row r="35" spans="3:9">
      <c r="C35" s="6" t="s">
        <v>308</v>
      </c>
    </row>
    <row r="36" spans="3:9" ht="12" customHeight="1">
      <c r="C36" s="179" t="s">
        <v>373</v>
      </c>
      <c r="D36" s="179"/>
      <c r="E36" s="179"/>
      <c r="F36" s="179"/>
      <c r="G36" s="179"/>
      <c r="H36" s="179"/>
      <c r="I36" s="179"/>
    </row>
    <row r="37" spans="3:9">
      <c r="C37" s="64"/>
      <c r="D37" s="64"/>
      <c r="E37" s="64"/>
      <c r="F37" s="64"/>
      <c r="G37" s="64"/>
      <c r="H37" s="64"/>
      <c r="I37" s="64"/>
    </row>
  </sheetData>
  <mergeCells count="2">
    <mergeCell ref="C36:I36"/>
    <mergeCell ref="B10:N11"/>
  </mergeCells>
  <hyperlinks>
    <hyperlink ref="B1" location="Sommaire!A1" display="Retour au sommaire" xr:uid="{00000000-0004-0000-0B00-000000000000}"/>
  </hyperlinks>
  <pageMargins left="0.7" right="0.7" top="0.75" bottom="0.75" header="0.3" footer="0.3"/>
  <pageSetup paperSize="9" scale="7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X79"/>
  <sheetViews>
    <sheetView showGridLines="0" zoomScaleNormal="100" workbookViewId="0">
      <selection activeCell="O12" sqref="O12:O13"/>
    </sheetView>
  </sheetViews>
  <sheetFormatPr baseColWidth="10" defaultColWidth="11.5" defaultRowHeight="12"/>
  <cols>
    <col min="1" max="1" width="2.83203125" style="1" customWidth="1"/>
    <col min="2" max="2" width="27.6640625" style="1" customWidth="1"/>
    <col min="3" max="16384" width="11.5" style="1"/>
  </cols>
  <sheetData>
    <row r="1" spans="2:21" ht="15">
      <c r="B1" s="83" t="s">
        <v>295</v>
      </c>
    </row>
    <row r="2" spans="2:21" s="36" customFormat="1" ht="31.25" customHeight="1">
      <c r="B2" s="52" t="s">
        <v>13</v>
      </c>
      <c r="C2" s="96"/>
      <c r="D2" s="96"/>
      <c r="E2" s="96"/>
      <c r="F2" s="96"/>
      <c r="G2" s="96"/>
      <c r="H2" s="96"/>
      <c r="I2" s="96"/>
      <c r="J2" s="96"/>
      <c r="K2" s="96"/>
      <c r="L2" s="96"/>
      <c r="M2" s="96"/>
      <c r="N2" s="96"/>
      <c r="O2" s="96"/>
      <c r="P2" s="96"/>
    </row>
    <row r="3" spans="2:21" s="11" customFormat="1" ht="25.25" customHeight="1">
      <c r="B3" s="97"/>
      <c r="C3" s="167">
        <v>2010</v>
      </c>
      <c r="D3" s="167">
        <v>2011</v>
      </c>
      <c r="E3" s="167">
        <v>2012</v>
      </c>
      <c r="F3" s="167">
        <v>2013</v>
      </c>
      <c r="G3" s="167">
        <v>2014</v>
      </c>
      <c r="H3" s="167">
        <v>2015</v>
      </c>
      <c r="I3" s="167">
        <v>2016</v>
      </c>
      <c r="J3" s="167">
        <v>2017</v>
      </c>
      <c r="K3" s="167">
        <v>2018</v>
      </c>
      <c r="L3" s="167">
        <v>2019</v>
      </c>
      <c r="M3" s="167">
        <v>2020</v>
      </c>
      <c r="N3" s="167">
        <v>2021</v>
      </c>
      <c r="O3" s="167">
        <v>2022</v>
      </c>
      <c r="P3" s="167" t="s">
        <v>15</v>
      </c>
    </row>
    <row r="4" spans="2:21" s="11" customFormat="1" ht="15.5" customHeight="1">
      <c r="B4" s="12" t="s">
        <v>0</v>
      </c>
      <c r="C4" s="39">
        <v>6008</v>
      </c>
      <c r="D4" s="39">
        <v>13403</v>
      </c>
      <c r="E4" s="39">
        <v>19482</v>
      </c>
      <c r="F4" s="39">
        <v>19946</v>
      </c>
      <c r="G4" s="39">
        <v>21925</v>
      </c>
      <c r="H4" s="39">
        <v>38200</v>
      </c>
      <c r="I4" s="39">
        <v>63044</v>
      </c>
      <c r="J4" s="39">
        <v>79069</v>
      </c>
      <c r="K4" s="39">
        <f>K6+K5</f>
        <v>83925</v>
      </c>
      <c r="L4" s="39">
        <f>L6+L5</f>
        <v>81023</v>
      </c>
      <c r="M4" s="39">
        <f>M5+M6</f>
        <v>77391</v>
      </c>
      <c r="N4" s="39">
        <f>N5+N6</f>
        <v>87431</v>
      </c>
      <c r="O4" s="39">
        <f>O5+O6</f>
        <v>83497</v>
      </c>
      <c r="P4" s="39">
        <f t="shared" ref="P4:P10" si="0">SUM(C4:O4)</f>
        <v>674344</v>
      </c>
      <c r="Q4" s="17"/>
    </row>
    <row r="5" spans="2:21" s="15" customFormat="1" ht="15.5" customHeight="1">
      <c r="B5" s="13" t="s">
        <v>1</v>
      </c>
      <c r="C5" s="14">
        <v>2589</v>
      </c>
      <c r="D5" s="14">
        <v>5670</v>
      </c>
      <c r="E5" s="14">
        <v>8011</v>
      </c>
      <c r="F5" s="14">
        <v>8263</v>
      </c>
      <c r="G5" s="14">
        <v>9271</v>
      </c>
      <c r="H5" s="14">
        <v>15963</v>
      </c>
      <c r="I5" s="14">
        <v>25863</v>
      </c>
      <c r="J5" s="14">
        <v>32272</v>
      </c>
      <c r="K5" s="14">
        <v>33132</v>
      </c>
      <c r="L5" s="14">
        <v>31654</v>
      </c>
      <c r="M5" s="14">
        <v>29828</v>
      </c>
      <c r="N5" s="14">
        <v>33744</v>
      </c>
      <c r="O5" s="14">
        <v>32725</v>
      </c>
      <c r="P5" s="14">
        <f t="shared" si="0"/>
        <v>268985</v>
      </c>
      <c r="R5" s="14"/>
      <c r="S5"/>
      <c r="T5"/>
      <c r="U5"/>
    </row>
    <row r="6" spans="2:21" s="15" customFormat="1" ht="15.5" customHeight="1">
      <c r="B6" s="13" t="s">
        <v>2</v>
      </c>
      <c r="C6" s="14">
        <v>3419</v>
      </c>
      <c r="D6" s="14">
        <v>7733</v>
      </c>
      <c r="E6" s="14">
        <v>11471</v>
      </c>
      <c r="F6" s="14">
        <v>11683</v>
      </c>
      <c r="G6" s="14">
        <v>12654</v>
      </c>
      <c r="H6" s="14">
        <v>22237</v>
      </c>
      <c r="I6" s="14">
        <v>37181</v>
      </c>
      <c r="J6" s="14">
        <v>46797</v>
      </c>
      <c r="K6" s="14">
        <v>50793</v>
      </c>
      <c r="L6" s="14">
        <v>49369</v>
      </c>
      <c r="M6" s="14">
        <v>47563</v>
      </c>
      <c r="N6" s="14">
        <v>53687</v>
      </c>
      <c r="O6" s="14">
        <v>50772</v>
      </c>
      <c r="P6" s="14">
        <f t="shared" si="0"/>
        <v>405359</v>
      </c>
      <c r="S6"/>
      <c r="T6"/>
      <c r="U6"/>
    </row>
    <row r="7" spans="2:21" s="11" customFormat="1" ht="15.5" customHeight="1">
      <c r="B7" s="16" t="s">
        <v>12</v>
      </c>
      <c r="C7" s="39">
        <v>6008</v>
      </c>
      <c r="D7" s="39">
        <v>19133</v>
      </c>
      <c r="E7" s="39">
        <v>29884</v>
      </c>
      <c r="F7" s="39">
        <v>33724</v>
      </c>
      <c r="G7" s="39">
        <v>34837</v>
      </c>
      <c r="H7" s="39">
        <v>52402</v>
      </c>
      <c r="I7" s="39">
        <v>91772</v>
      </c>
      <c r="J7" s="39">
        <v>123162</v>
      </c>
      <c r="K7" s="39">
        <v>140202</v>
      </c>
      <c r="L7" s="39">
        <v>140037</v>
      </c>
      <c r="M7" s="39">
        <f>M8+M9</f>
        <v>131708</v>
      </c>
      <c r="N7" s="39">
        <f>N8+N9</f>
        <v>144966</v>
      </c>
      <c r="O7" s="39">
        <f>O8+O9</f>
        <v>144014</v>
      </c>
      <c r="P7" s="153">
        <f t="shared" si="0"/>
        <v>1091849</v>
      </c>
      <c r="Q7" s="181"/>
      <c r="R7" s="181"/>
      <c r="S7" s="181"/>
      <c r="T7"/>
      <c r="U7"/>
    </row>
    <row r="8" spans="2:21" s="11" customFormat="1" ht="15.5" customHeight="1">
      <c r="B8" s="13" t="s">
        <v>1</v>
      </c>
      <c r="C8" s="14">
        <v>2589</v>
      </c>
      <c r="D8" s="14">
        <v>8131</v>
      </c>
      <c r="E8" s="14">
        <v>12378</v>
      </c>
      <c r="F8" s="14">
        <v>13858</v>
      </c>
      <c r="G8" s="14">
        <v>14481</v>
      </c>
      <c r="H8" s="14">
        <v>21829</v>
      </c>
      <c r="I8" s="14">
        <v>37704</v>
      </c>
      <c r="J8" s="14">
        <v>50337</v>
      </c>
      <c r="K8" s="14">
        <v>56207</v>
      </c>
      <c r="L8" s="14">
        <v>55112</v>
      </c>
      <c r="M8" s="14">
        <v>51291</v>
      </c>
      <c r="N8" s="14">
        <v>55999</v>
      </c>
      <c r="O8" s="14">
        <v>56432</v>
      </c>
      <c r="P8" s="154">
        <f t="shared" si="0"/>
        <v>436348</v>
      </c>
      <c r="Q8" s="181"/>
      <c r="R8" s="181"/>
      <c r="S8" s="181"/>
      <c r="T8"/>
      <c r="U8"/>
    </row>
    <row r="9" spans="2:21" s="11" customFormat="1" ht="15.5" customHeight="1">
      <c r="B9" s="13" t="s">
        <v>2</v>
      </c>
      <c r="C9" s="14">
        <v>3419</v>
      </c>
      <c r="D9" s="14">
        <v>11002</v>
      </c>
      <c r="E9" s="14">
        <v>17506</v>
      </c>
      <c r="F9" s="14">
        <v>19866</v>
      </c>
      <c r="G9" s="14">
        <v>20356</v>
      </c>
      <c r="H9" s="14">
        <v>30573</v>
      </c>
      <c r="I9" s="14">
        <v>54068</v>
      </c>
      <c r="J9" s="14">
        <v>72825</v>
      </c>
      <c r="K9" s="14">
        <v>83995</v>
      </c>
      <c r="L9" s="14">
        <v>84925</v>
      </c>
      <c r="M9" s="14">
        <v>80417</v>
      </c>
      <c r="N9" s="14">
        <v>88967</v>
      </c>
      <c r="O9" s="14">
        <v>87582</v>
      </c>
      <c r="P9" s="154">
        <f t="shared" si="0"/>
        <v>655501</v>
      </c>
      <c r="Q9" s="181"/>
      <c r="R9" s="181"/>
      <c r="S9" s="181"/>
      <c r="T9"/>
      <c r="U9"/>
    </row>
    <row r="10" spans="2:21" s="11" customFormat="1" ht="15.5" customHeight="1">
      <c r="B10" s="98" t="s">
        <v>36</v>
      </c>
      <c r="C10" s="40">
        <v>5776</v>
      </c>
      <c r="D10" s="40">
        <v>10702</v>
      </c>
      <c r="E10" s="40">
        <v>14219</v>
      </c>
      <c r="F10" s="40">
        <v>13446</v>
      </c>
      <c r="G10" s="40">
        <v>14617</v>
      </c>
      <c r="H10" s="40">
        <v>29570</v>
      </c>
      <c r="I10" s="40">
        <v>45223</v>
      </c>
      <c r="J10" s="40">
        <v>57495</v>
      </c>
      <c r="K10" s="40">
        <v>59729</v>
      </c>
      <c r="L10" s="40">
        <v>54924</v>
      </c>
      <c r="M10" s="40">
        <v>57720</v>
      </c>
      <c r="N10" s="40">
        <v>60831</v>
      </c>
      <c r="O10" s="40">
        <v>61398</v>
      </c>
      <c r="P10" s="155">
        <f t="shared" si="0"/>
        <v>485650</v>
      </c>
      <c r="Q10" s="181"/>
      <c r="R10" s="181"/>
      <c r="S10" s="181"/>
    </row>
    <row r="11" spans="2:21" s="11" customFormat="1" ht="15.5" customHeight="1">
      <c r="B11" s="12" t="s">
        <v>296</v>
      </c>
      <c r="C11" s="39"/>
      <c r="D11" s="39"/>
      <c r="E11" s="39"/>
      <c r="F11" s="39"/>
      <c r="G11" s="39"/>
      <c r="H11" s="39"/>
      <c r="I11" s="39"/>
      <c r="J11" s="39"/>
      <c r="K11" s="39"/>
      <c r="L11" s="39"/>
      <c r="M11" s="39"/>
      <c r="N11" s="39"/>
      <c r="O11" s="39"/>
      <c r="P11" s="39"/>
      <c r="S11"/>
      <c r="T11"/>
      <c r="U11"/>
    </row>
    <row r="12" spans="2:21" s="15" customFormat="1" ht="15.5" customHeight="1">
      <c r="B12" s="13" t="s">
        <v>1</v>
      </c>
      <c r="C12" s="14">
        <v>43.09</v>
      </c>
      <c r="D12" s="14">
        <v>42.3</v>
      </c>
      <c r="E12" s="14">
        <v>41.12</v>
      </c>
      <c r="F12" s="14">
        <v>41.43</v>
      </c>
      <c r="G12" s="14">
        <v>42.29</v>
      </c>
      <c r="H12" s="14">
        <v>41.79</v>
      </c>
      <c r="I12" s="14">
        <v>41.01</v>
      </c>
      <c r="J12" s="14">
        <v>40.81</v>
      </c>
      <c r="K12" s="14">
        <f t="shared" ref="K12:P13" si="1">(K5*100)/K$4</f>
        <v>39.478105451295797</v>
      </c>
      <c r="L12" s="14">
        <f t="shared" si="1"/>
        <v>39.067918985966948</v>
      </c>
      <c r="M12" s="14">
        <f t="shared" si="1"/>
        <v>38.541949322272615</v>
      </c>
      <c r="N12" s="14">
        <f t="shared" si="1"/>
        <v>38.595006347862885</v>
      </c>
      <c r="O12" s="14">
        <f t="shared" si="1"/>
        <v>39.19302489909817</v>
      </c>
      <c r="P12" s="14">
        <f t="shared" si="1"/>
        <v>39.88839524041142</v>
      </c>
      <c r="S12"/>
      <c r="T12"/>
      <c r="U12"/>
    </row>
    <row r="13" spans="2:21" s="15" customFormat="1" ht="15.5" customHeight="1">
      <c r="B13" s="99" t="s">
        <v>2</v>
      </c>
      <c r="C13" s="100">
        <v>56.91</v>
      </c>
      <c r="D13" s="100">
        <v>57.7</v>
      </c>
      <c r="E13" s="100">
        <v>58.88</v>
      </c>
      <c r="F13" s="100">
        <v>58.57</v>
      </c>
      <c r="G13" s="100">
        <v>57.71</v>
      </c>
      <c r="H13" s="100">
        <v>58.21</v>
      </c>
      <c r="I13" s="100">
        <v>58.99</v>
      </c>
      <c r="J13" s="100">
        <v>59.19</v>
      </c>
      <c r="K13" s="100">
        <f t="shared" si="1"/>
        <v>60.521894548704203</v>
      </c>
      <c r="L13" s="100">
        <f t="shared" si="1"/>
        <v>60.932081014033052</v>
      </c>
      <c r="M13" s="100">
        <f t="shared" si="1"/>
        <v>61.458050677727385</v>
      </c>
      <c r="N13" s="100">
        <f t="shared" si="1"/>
        <v>61.404993652137115</v>
      </c>
      <c r="O13" s="100">
        <f t="shared" si="1"/>
        <v>60.80697510090183</v>
      </c>
      <c r="P13" s="100">
        <f t="shared" si="1"/>
        <v>60.11160475958858</v>
      </c>
      <c r="S13"/>
      <c r="T13"/>
    </row>
    <row r="14" spans="2:21" ht="15">
      <c r="B14" s="6" t="s">
        <v>308</v>
      </c>
      <c r="C14" s="4"/>
      <c r="D14" s="4"/>
      <c r="E14" s="4"/>
      <c r="F14" s="4"/>
      <c r="G14" s="4"/>
      <c r="H14" s="4"/>
      <c r="I14" s="4"/>
      <c r="S14"/>
      <c r="T14"/>
    </row>
    <row r="16" spans="2:21" ht="14">
      <c r="C16" s="38" t="s">
        <v>13</v>
      </c>
    </row>
    <row r="22" spans="8:24" ht="16">
      <c r="H22" s="8"/>
    </row>
    <row r="23" spans="8:24" ht="15">
      <c r="Q23"/>
      <c r="R23"/>
      <c r="S23"/>
      <c r="T23"/>
      <c r="U23"/>
    </row>
    <row r="24" spans="8:24" ht="15">
      <c r="Q24"/>
      <c r="R24"/>
      <c r="S24"/>
      <c r="T24"/>
      <c r="U24"/>
    </row>
    <row r="25" spans="8:24" ht="15">
      <c r="Q25"/>
      <c r="R25"/>
      <c r="S25"/>
      <c r="T25"/>
      <c r="U25"/>
    </row>
    <row r="26" spans="8:24" ht="15">
      <c r="Q26"/>
      <c r="R26"/>
      <c r="S26"/>
      <c r="T26"/>
      <c r="U26"/>
    </row>
    <row r="27" spans="8:24" ht="15">
      <c r="Q27"/>
      <c r="R27"/>
      <c r="S27"/>
      <c r="T27"/>
      <c r="U27"/>
    </row>
    <row r="28" spans="8:24" ht="15">
      <c r="Q28"/>
      <c r="R28"/>
      <c r="S28"/>
      <c r="T28"/>
      <c r="U28"/>
    </row>
    <row r="29" spans="8:24" ht="17.5" customHeight="1">
      <c r="Q29"/>
      <c r="R29"/>
      <c r="S29"/>
      <c r="T29"/>
      <c r="U29"/>
    </row>
    <row r="30" spans="8:24" ht="17.5" customHeight="1">
      <c r="Q30"/>
      <c r="R30"/>
      <c r="S30"/>
      <c r="T30"/>
      <c r="U30"/>
    </row>
    <row r="31" spans="8:24" ht="15">
      <c r="Q31"/>
      <c r="R31"/>
      <c r="S31"/>
      <c r="T31"/>
      <c r="U31"/>
      <c r="V31"/>
      <c r="W31"/>
      <c r="X31"/>
    </row>
    <row r="32" spans="8:24" ht="15">
      <c r="Q32"/>
      <c r="R32"/>
      <c r="S32"/>
      <c r="T32"/>
      <c r="U32"/>
      <c r="V32"/>
      <c r="W32"/>
      <c r="X32"/>
    </row>
    <row r="33" spans="2:24" ht="15">
      <c r="Q33"/>
      <c r="R33"/>
      <c r="S33"/>
      <c r="T33"/>
      <c r="U33"/>
      <c r="V33"/>
      <c r="W33"/>
      <c r="X33"/>
    </row>
    <row r="35" spans="2:24" ht="15">
      <c r="Q35"/>
      <c r="R35"/>
      <c r="S35"/>
      <c r="T35"/>
      <c r="U35"/>
      <c r="V35"/>
      <c r="W35"/>
      <c r="X35"/>
    </row>
    <row r="36" spans="2:24" ht="15">
      <c r="Q36"/>
      <c r="R36"/>
      <c r="S36"/>
      <c r="T36"/>
      <c r="U36"/>
      <c r="V36"/>
      <c r="W36"/>
      <c r="X36"/>
    </row>
    <row r="37" spans="2:24">
      <c r="C37" s="6" t="s">
        <v>308</v>
      </c>
    </row>
    <row r="38" spans="2:24">
      <c r="C38" s="180" t="s">
        <v>334</v>
      </c>
      <c r="D38" s="180"/>
      <c r="E38" s="180"/>
      <c r="F38" s="180"/>
      <c r="G38" s="180"/>
      <c r="H38" s="180"/>
      <c r="I38" s="180"/>
    </row>
    <row r="39" spans="2:24">
      <c r="C39" s="180"/>
      <c r="D39" s="180"/>
      <c r="E39" s="180"/>
      <c r="F39" s="180"/>
      <c r="G39" s="180"/>
      <c r="H39" s="180"/>
      <c r="I39" s="180"/>
    </row>
    <row r="40" spans="2:24" ht="12" customHeight="1"/>
    <row r="42" spans="2:24" ht="14">
      <c r="B42" s="52" t="s">
        <v>351</v>
      </c>
    </row>
    <row r="43" spans="2:24" ht="9" customHeight="1"/>
    <row r="44" spans="2:24" ht="26">
      <c r="B44" s="166"/>
      <c r="C44" s="97">
        <v>2010</v>
      </c>
      <c r="D44" s="97">
        <v>2011</v>
      </c>
      <c r="E44" s="97">
        <v>2012</v>
      </c>
      <c r="F44" s="97">
        <v>2013</v>
      </c>
      <c r="G44" s="97">
        <v>2014</v>
      </c>
      <c r="H44" s="97">
        <v>2015</v>
      </c>
      <c r="I44" s="97">
        <v>2016</v>
      </c>
      <c r="J44" s="97">
        <v>2017</v>
      </c>
      <c r="K44" s="97">
        <v>2018</v>
      </c>
      <c r="L44" s="97">
        <v>2019</v>
      </c>
      <c r="M44" s="101" t="s">
        <v>346</v>
      </c>
      <c r="N44" s="101" t="s">
        <v>347</v>
      </c>
      <c r="O44" s="101" t="s">
        <v>345</v>
      </c>
    </row>
    <row r="45" spans="2:24" ht="26">
      <c r="B45" s="166" t="s">
        <v>344</v>
      </c>
      <c r="C45" s="168">
        <v>7.0000000000000001E-3</v>
      </c>
      <c r="D45" s="168">
        <v>1.7000000000000001E-2</v>
      </c>
      <c r="E45" s="168">
        <v>2.5000000000000001E-2</v>
      </c>
      <c r="F45" s="168">
        <v>2.5000000000000001E-2</v>
      </c>
      <c r="G45" s="168">
        <v>2.8000000000000001E-2</v>
      </c>
      <c r="H45" s="168">
        <v>4.9000000000000002E-2</v>
      </c>
      <c r="I45" s="168">
        <v>8.2000000000000003E-2</v>
      </c>
      <c r="J45" s="168">
        <v>0.10299999999999999</v>
      </c>
      <c r="K45" s="168">
        <v>0.108</v>
      </c>
      <c r="L45" s="168">
        <v>0.104</v>
      </c>
      <c r="M45" s="168">
        <v>9.6000000000000002E-2</v>
      </c>
      <c r="N45" s="168">
        <v>0.108</v>
      </c>
      <c r="O45" s="168">
        <v>0.10199999999999999</v>
      </c>
    </row>
    <row r="47" spans="2:24" ht="14">
      <c r="C47" s="38" t="s">
        <v>349</v>
      </c>
    </row>
    <row r="72" spans="3:9" ht="24" customHeight="1">
      <c r="C72" s="179" t="s">
        <v>350</v>
      </c>
      <c r="D72" s="179"/>
      <c r="E72" s="179"/>
      <c r="F72" s="179"/>
      <c r="G72" s="179"/>
      <c r="H72" s="179"/>
      <c r="I72" s="179"/>
    </row>
    <row r="73" spans="3:9">
      <c r="C73" s="6" t="s">
        <v>348</v>
      </c>
    </row>
    <row r="74" spans="3:9" ht="12" customHeight="1">
      <c r="C74" s="179" t="s">
        <v>356</v>
      </c>
      <c r="D74" s="179"/>
      <c r="E74" s="179"/>
      <c r="F74" s="179"/>
      <c r="G74" s="179"/>
      <c r="H74" s="179"/>
      <c r="I74" s="179"/>
    </row>
    <row r="75" spans="3:9">
      <c r="C75" s="179"/>
      <c r="D75" s="179"/>
      <c r="E75" s="179"/>
      <c r="F75" s="179"/>
      <c r="G75" s="179"/>
      <c r="H75" s="179"/>
      <c r="I75" s="179"/>
    </row>
    <row r="76" spans="3:9">
      <c r="C76" s="179"/>
      <c r="D76" s="179"/>
      <c r="E76" s="179"/>
      <c r="F76" s="179"/>
      <c r="G76" s="179"/>
      <c r="H76" s="179"/>
      <c r="I76" s="179"/>
    </row>
    <row r="77" spans="3:9">
      <c r="C77" s="179" t="s">
        <v>357</v>
      </c>
      <c r="D77" s="179"/>
      <c r="E77" s="179"/>
      <c r="F77" s="179"/>
      <c r="G77" s="179"/>
      <c r="H77" s="179"/>
      <c r="I77" s="179"/>
    </row>
    <row r="78" spans="3:9">
      <c r="C78" s="179"/>
      <c r="D78" s="179"/>
      <c r="E78" s="179"/>
      <c r="F78" s="179"/>
      <c r="G78" s="179"/>
      <c r="H78" s="179"/>
      <c r="I78" s="179"/>
    </row>
    <row r="79" spans="3:9">
      <c r="C79" s="179"/>
      <c r="D79" s="179"/>
      <c r="E79" s="179"/>
      <c r="F79" s="179"/>
      <c r="G79" s="179"/>
      <c r="H79" s="179"/>
      <c r="I79" s="179"/>
    </row>
  </sheetData>
  <mergeCells count="5">
    <mergeCell ref="C77:I79"/>
    <mergeCell ref="C38:I39"/>
    <mergeCell ref="Q7:S10"/>
    <mergeCell ref="C72:I72"/>
    <mergeCell ref="C74:I76"/>
  </mergeCells>
  <hyperlinks>
    <hyperlink ref="B1" location="Sommaire!A1" display="Retour au sommaire" xr:uid="{00000000-0004-0000-0100-000000000000}"/>
  </hyperlink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B1:S60"/>
  <sheetViews>
    <sheetView showGridLines="0" zoomScaleNormal="100" workbookViewId="0">
      <selection activeCell="B1" sqref="B1"/>
    </sheetView>
  </sheetViews>
  <sheetFormatPr baseColWidth="10" defaultColWidth="11.5" defaultRowHeight="15"/>
  <cols>
    <col min="1" max="1" width="2.83203125" customWidth="1"/>
    <col min="8" max="9" width="5.5" customWidth="1"/>
  </cols>
  <sheetData>
    <row r="1" spans="2:12">
      <c r="B1" s="83" t="s">
        <v>295</v>
      </c>
    </row>
    <row r="2" spans="2:12" s="36" customFormat="1" ht="24" customHeight="1">
      <c r="B2" s="35" t="s">
        <v>63</v>
      </c>
      <c r="C2" s="35"/>
      <c r="K2" s="95"/>
    </row>
    <row r="3" spans="2:12" s="28" customFormat="1">
      <c r="B3" s="27"/>
      <c r="C3" s="27"/>
      <c r="D3" s="19" t="s">
        <v>1</v>
      </c>
      <c r="E3" s="19" t="s">
        <v>2</v>
      </c>
      <c r="F3" s="19" t="s">
        <v>15</v>
      </c>
      <c r="G3" s="41"/>
      <c r="H3" s="109"/>
      <c r="I3" s="109"/>
      <c r="J3" s="19" t="s">
        <v>299</v>
      </c>
      <c r="K3" s="109"/>
    </row>
    <row r="4" spans="2:12" s="28" customFormat="1">
      <c r="B4" s="1">
        <v>2010</v>
      </c>
      <c r="C4" s="1" t="s">
        <v>64</v>
      </c>
      <c r="D4" s="41"/>
      <c r="E4" s="41"/>
      <c r="F4" s="41"/>
      <c r="G4" s="41"/>
      <c r="H4" s="1">
        <v>2010</v>
      </c>
      <c r="I4" s="1" t="s">
        <v>64</v>
      </c>
      <c r="K4" s="41"/>
    </row>
    <row r="5" spans="2:12">
      <c r="B5" s="1"/>
      <c r="C5" s="1" t="s">
        <v>65</v>
      </c>
      <c r="D5" s="2">
        <v>23</v>
      </c>
      <c r="E5" s="2">
        <v>34</v>
      </c>
      <c r="F5" s="2">
        <v>57</v>
      </c>
      <c r="G5" s="2"/>
      <c r="H5" s="1"/>
      <c r="I5" s="1" t="s">
        <v>65</v>
      </c>
      <c r="J5" s="2">
        <v>56</v>
      </c>
      <c r="K5" s="2"/>
      <c r="L5" s="38" t="s">
        <v>54</v>
      </c>
    </row>
    <row r="6" spans="2:12">
      <c r="B6" s="1"/>
      <c r="C6" s="1" t="s">
        <v>66</v>
      </c>
      <c r="D6" s="2">
        <v>486</v>
      </c>
      <c r="E6" s="2">
        <v>728</v>
      </c>
      <c r="F6" s="2">
        <v>1214</v>
      </c>
      <c r="G6" s="2"/>
      <c r="H6" s="1"/>
      <c r="I6" s="1" t="s">
        <v>66</v>
      </c>
      <c r="J6" s="2">
        <v>1238</v>
      </c>
      <c r="K6" s="2"/>
    </row>
    <row r="7" spans="2:12">
      <c r="B7" s="1"/>
      <c r="C7" s="1" t="s">
        <v>67</v>
      </c>
      <c r="D7" s="2">
        <v>2080</v>
      </c>
      <c r="E7" s="2">
        <v>2657</v>
      </c>
      <c r="F7" s="2">
        <v>4737</v>
      </c>
      <c r="G7" s="2"/>
      <c r="H7" s="1"/>
      <c r="I7" s="1" t="s">
        <v>67</v>
      </c>
      <c r="J7" s="2">
        <v>4984</v>
      </c>
      <c r="K7" s="2"/>
    </row>
    <row r="8" spans="2:12">
      <c r="B8" s="1">
        <v>2011</v>
      </c>
      <c r="C8" s="1" t="s">
        <v>64</v>
      </c>
      <c r="D8" s="2">
        <v>1015</v>
      </c>
      <c r="E8" s="2">
        <v>1221</v>
      </c>
      <c r="F8" s="2">
        <v>2236</v>
      </c>
      <c r="G8" s="2"/>
      <c r="H8" s="1">
        <v>2011</v>
      </c>
      <c r="I8" s="1" t="s">
        <v>64</v>
      </c>
      <c r="J8" s="2">
        <v>7255</v>
      </c>
      <c r="K8" s="2"/>
    </row>
    <row r="9" spans="2:12">
      <c r="B9" s="1"/>
      <c r="C9" s="1" t="s">
        <v>65</v>
      </c>
      <c r="D9" s="2">
        <v>740</v>
      </c>
      <c r="E9" s="2">
        <v>849</v>
      </c>
      <c r="F9" s="2">
        <v>1589</v>
      </c>
      <c r="G9" s="2"/>
      <c r="H9" s="1"/>
      <c r="I9" s="1" t="s">
        <v>65</v>
      </c>
      <c r="J9" s="2">
        <v>6509</v>
      </c>
      <c r="K9" s="2"/>
    </row>
    <row r="10" spans="2:12">
      <c r="B10" s="1"/>
      <c r="C10" s="1" t="s">
        <v>66</v>
      </c>
      <c r="D10" s="2">
        <v>1189</v>
      </c>
      <c r="E10" s="2">
        <v>1884</v>
      </c>
      <c r="F10" s="2">
        <v>3073</v>
      </c>
      <c r="G10" s="2"/>
      <c r="H10" s="1"/>
      <c r="I10" s="1" t="s">
        <v>66</v>
      </c>
      <c r="J10" s="2">
        <v>6128</v>
      </c>
      <c r="K10" s="2"/>
    </row>
    <row r="11" spans="2:12">
      <c r="B11" s="1"/>
      <c r="C11" s="1" t="s">
        <v>67</v>
      </c>
      <c r="D11" s="2">
        <v>2726</v>
      </c>
      <c r="E11" s="2">
        <v>3779</v>
      </c>
      <c r="F11" s="2">
        <v>6505</v>
      </c>
      <c r="G11" s="2"/>
      <c r="H11" s="1"/>
      <c r="I11" s="1" t="s">
        <v>67</v>
      </c>
      <c r="J11" s="2">
        <v>10071</v>
      </c>
      <c r="K11" s="2"/>
    </row>
    <row r="12" spans="2:12">
      <c r="B12" s="1">
        <v>2012</v>
      </c>
      <c r="C12" s="1" t="s">
        <v>64</v>
      </c>
      <c r="D12" s="2">
        <v>1660</v>
      </c>
      <c r="E12" s="2">
        <v>2340</v>
      </c>
      <c r="F12" s="2">
        <v>4000</v>
      </c>
      <c r="G12" s="2"/>
      <c r="H12" s="1">
        <v>2012</v>
      </c>
      <c r="I12" s="1" t="s">
        <v>64</v>
      </c>
      <c r="J12" s="2">
        <v>12272</v>
      </c>
      <c r="K12" s="2"/>
    </row>
    <row r="13" spans="2:12">
      <c r="B13" s="1"/>
      <c r="C13" s="1" t="s">
        <v>65</v>
      </c>
      <c r="D13" s="2">
        <v>1162</v>
      </c>
      <c r="E13" s="2">
        <v>1433</v>
      </c>
      <c r="F13" s="2">
        <v>2595</v>
      </c>
      <c r="G13" s="2"/>
      <c r="H13" s="1"/>
      <c r="I13" s="1" t="s">
        <v>65</v>
      </c>
      <c r="J13" s="2">
        <v>10445</v>
      </c>
      <c r="K13" s="2"/>
    </row>
    <row r="14" spans="2:12">
      <c r="B14" s="1"/>
      <c r="C14" s="1" t="s">
        <v>66</v>
      </c>
      <c r="D14" s="2">
        <v>1807</v>
      </c>
      <c r="E14" s="2">
        <v>2812</v>
      </c>
      <c r="F14" s="2">
        <v>4619</v>
      </c>
      <c r="G14" s="2"/>
      <c r="H14" s="1"/>
      <c r="I14" s="1" t="s">
        <v>66</v>
      </c>
      <c r="J14" s="2">
        <v>8842</v>
      </c>
      <c r="K14" s="2"/>
    </row>
    <row r="15" spans="2:12">
      <c r="B15" s="1"/>
      <c r="C15" s="1" t="s">
        <v>67</v>
      </c>
      <c r="D15" s="2">
        <v>3382</v>
      </c>
      <c r="E15" s="2">
        <v>4886</v>
      </c>
      <c r="F15" s="2">
        <v>8268</v>
      </c>
      <c r="G15" s="2"/>
      <c r="H15" s="1"/>
      <c r="I15" s="1" t="s">
        <v>67</v>
      </c>
      <c r="J15" s="2">
        <v>13442</v>
      </c>
      <c r="K15" s="2"/>
    </row>
    <row r="16" spans="2:12">
      <c r="B16" s="1">
        <v>2013</v>
      </c>
      <c r="C16" s="1" t="s">
        <v>64</v>
      </c>
      <c r="D16" s="2">
        <v>1859</v>
      </c>
      <c r="E16" s="2">
        <v>2456</v>
      </c>
      <c r="F16" s="2">
        <v>4315</v>
      </c>
      <c r="G16" s="2"/>
      <c r="H16" s="1">
        <v>2013</v>
      </c>
      <c r="I16" s="1" t="s">
        <v>64</v>
      </c>
      <c r="J16" s="2">
        <v>15106</v>
      </c>
      <c r="K16" s="2"/>
    </row>
    <row r="17" spans="2:19">
      <c r="B17" s="1"/>
      <c r="C17" s="1" t="s">
        <v>65</v>
      </c>
      <c r="D17" s="2">
        <v>1257</v>
      </c>
      <c r="E17" s="2">
        <v>1669</v>
      </c>
      <c r="F17" s="2">
        <v>2926</v>
      </c>
      <c r="G17" s="2"/>
      <c r="H17" s="1"/>
      <c r="I17" s="1" t="s">
        <v>65</v>
      </c>
      <c r="J17" s="2">
        <v>11825</v>
      </c>
      <c r="K17" s="2"/>
    </row>
    <row r="18" spans="2:19">
      <c r="B18" s="1"/>
      <c r="C18" s="1" t="s">
        <v>66</v>
      </c>
      <c r="D18" s="2">
        <v>2244</v>
      </c>
      <c r="E18" s="2">
        <v>3101</v>
      </c>
      <c r="F18" s="2">
        <v>5345</v>
      </c>
      <c r="G18" s="2"/>
      <c r="H18" s="1"/>
      <c r="I18" s="1" t="s">
        <v>66</v>
      </c>
      <c r="J18" s="2">
        <v>9260</v>
      </c>
      <c r="K18" s="2"/>
    </row>
    <row r="19" spans="2:19">
      <c r="B19" s="1"/>
      <c r="C19" s="1" t="s">
        <v>67</v>
      </c>
      <c r="D19" s="2">
        <v>2903</v>
      </c>
      <c r="E19" s="2">
        <v>4457</v>
      </c>
      <c r="F19" s="2">
        <v>7360</v>
      </c>
      <c r="G19" s="2"/>
      <c r="H19" s="1"/>
      <c r="I19" s="1" t="s">
        <v>67</v>
      </c>
      <c r="J19" s="2">
        <v>12747</v>
      </c>
      <c r="K19" s="2"/>
    </row>
    <row r="20" spans="2:19">
      <c r="B20" s="1">
        <v>2014</v>
      </c>
      <c r="C20" s="1" t="s">
        <v>64</v>
      </c>
      <c r="D20" s="2">
        <v>2083</v>
      </c>
      <c r="E20" s="2">
        <v>2539</v>
      </c>
      <c r="F20" s="2">
        <v>4622</v>
      </c>
      <c r="G20" s="2"/>
      <c r="H20" s="1">
        <v>2014</v>
      </c>
      <c r="I20" s="1" t="s">
        <v>64</v>
      </c>
      <c r="J20" s="2">
        <v>13849</v>
      </c>
      <c r="K20" s="2"/>
    </row>
    <row r="21" spans="2:19">
      <c r="B21" s="1"/>
      <c r="C21" s="1" t="s">
        <v>65</v>
      </c>
      <c r="D21" s="2">
        <v>1259</v>
      </c>
      <c r="E21" s="2">
        <v>1723</v>
      </c>
      <c r="F21" s="2">
        <v>2982</v>
      </c>
      <c r="G21" s="2"/>
      <c r="H21" s="1"/>
      <c r="I21" s="1" t="s">
        <v>65</v>
      </c>
      <c r="J21" s="2">
        <v>9784</v>
      </c>
      <c r="K21" s="2"/>
    </row>
    <row r="22" spans="2:19">
      <c r="B22" s="1"/>
      <c r="C22" s="1" t="s">
        <v>66</v>
      </c>
      <c r="D22" s="2">
        <v>2106</v>
      </c>
      <c r="E22" s="2">
        <v>3001</v>
      </c>
      <c r="F22" s="2">
        <v>5107</v>
      </c>
      <c r="G22" s="2"/>
      <c r="H22" s="1"/>
      <c r="I22" s="1" t="s">
        <v>66</v>
      </c>
      <c r="J22" s="2">
        <v>8218</v>
      </c>
      <c r="K22" s="2"/>
    </row>
    <row r="23" spans="2:19">
      <c r="B23" s="1"/>
      <c r="C23" s="1" t="s">
        <v>67</v>
      </c>
      <c r="D23" s="2">
        <v>3823</v>
      </c>
      <c r="E23" s="2">
        <v>5391</v>
      </c>
      <c r="F23" s="2">
        <v>9214</v>
      </c>
      <c r="G23" s="2"/>
      <c r="H23" s="1"/>
      <c r="I23" s="1" t="s">
        <v>67</v>
      </c>
      <c r="J23" s="2">
        <v>13871</v>
      </c>
      <c r="K23" s="2"/>
      <c r="L23" s="6" t="s">
        <v>308</v>
      </c>
    </row>
    <row r="24" spans="2:19" ht="15" customHeight="1">
      <c r="B24" s="1">
        <v>2015</v>
      </c>
      <c r="C24" s="1" t="s">
        <v>64</v>
      </c>
      <c r="D24" s="2">
        <v>2130</v>
      </c>
      <c r="E24" s="2">
        <v>2605</v>
      </c>
      <c r="F24" s="2">
        <v>4735</v>
      </c>
      <c r="G24" s="2"/>
      <c r="H24" s="1">
        <v>2015</v>
      </c>
      <c r="I24" s="1" t="s">
        <v>64</v>
      </c>
      <c r="J24" s="2">
        <v>15748</v>
      </c>
      <c r="K24" s="2"/>
      <c r="L24" s="179" t="s">
        <v>335</v>
      </c>
      <c r="M24" s="179"/>
      <c r="N24" s="179"/>
      <c r="O24" s="179"/>
      <c r="P24" s="179"/>
      <c r="Q24" s="179"/>
      <c r="R24" s="179"/>
      <c r="S24" s="179"/>
    </row>
    <row r="25" spans="2:19">
      <c r="B25" s="1"/>
      <c r="C25" s="1" t="s">
        <v>65</v>
      </c>
      <c r="D25" s="2">
        <v>1727</v>
      </c>
      <c r="E25" s="2">
        <v>2350</v>
      </c>
      <c r="F25" s="2">
        <v>4077</v>
      </c>
      <c r="G25" s="2"/>
      <c r="H25" s="1"/>
      <c r="I25" s="1" t="s">
        <v>65</v>
      </c>
      <c r="J25" s="2">
        <v>11235</v>
      </c>
      <c r="K25" s="2"/>
      <c r="L25" s="179"/>
      <c r="M25" s="179"/>
      <c r="N25" s="179"/>
      <c r="O25" s="179"/>
      <c r="P25" s="179"/>
      <c r="Q25" s="179"/>
      <c r="R25" s="179"/>
      <c r="S25" s="179"/>
    </row>
    <row r="26" spans="2:19">
      <c r="B26" s="1"/>
      <c r="C26" s="1" t="s">
        <v>66</v>
      </c>
      <c r="D26" s="2">
        <v>3757</v>
      </c>
      <c r="E26" s="2">
        <v>5331</v>
      </c>
      <c r="F26" s="2">
        <v>9088</v>
      </c>
      <c r="G26" s="2"/>
      <c r="H26" s="1"/>
      <c r="I26" s="1" t="s">
        <v>66</v>
      </c>
      <c r="J26" s="2">
        <v>13087</v>
      </c>
      <c r="K26" s="2"/>
    </row>
    <row r="27" spans="2:19">
      <c r="B27" s="1"/>
      <c r="C27" s="1" t="s">
        <v>67</v>
      </c>
      <c r="D27" s="2">
        <v>8349</v>
      </c>
      <c r="E27" s="2">
        <v>11951</v>
      </c>
      <c r="F27" s="2">
        <v>20300</v>
      </c>
      <c r="G27" s="2"/>
      <c r="H27" s="1"/>
      <c r="I27" s="1" t="s">
        <v>67</v>
      </c>
      <c r="J27" s="2">
        <v>28247</v>
      </c>
      <c r="K27" s="2"/>
    </row>
    <row r="28" spans="2:19">
      <c r="B28" s="1">
        <v>2016</v>
      </c>
      <c r="C28" s="1" t="s">
        <v>64</v>
      </c>
      <c r="D28" s="2">
        <v>4473</v>
      </c>
      <c r="E28" s="2">
        <v>6185</v>
      </c>
      <c r="F28" s="2">
        <v>10658</v>
      </c>
      <c r="G28" s="2"/>
      <c r="H28" s="1">
        <v>2016</v>
      </c>
      <c r="I28" s="1" t="s">
        <v>64</v>
      </c>
      <c r="J28" s="2">
        <v>33911</v>
      </c>
      <c r="K28" s="2"/>
    </row>
    <row r="29" spans="2:19">
      <c r="B29" s="1"/>
      <c r="C29" s="1" t="s">
        <v>65</v>
      </c>
      <c r="D29" s="2">
        <v>3440</v>
      </c>
      <c r="E29" s="2">
        <v>4843</v>
      </c>
      <c r="F29" s="2">
        <v>8283</v>
      </c>
      <c r="G29" s="2"/>
      <c r="H29" s="1"/>
      <c r="I29" s="1" t="s">
        <v>65</v>
      </c>
      <c r="J29" s="2">
        <v>23946</v>
      </c>
      <c r="K29" s="2"/>
    </row>
    <row r="30" spans="2:19">
      <c r="B30" s="1"/>
      <c r="C30" s="1" t="s">
        <v>66</v>
      </c>
      <c r="D30" s="2">
        <v>5751</v>
      </c>
      <c r="E30" s="2">
        <v>8454</v>
      </c>
      <c r="F30" s="2">
        <v>14205</v>
      </c>
      <c r="G30" s="2"/>
      <c r="H30" s="1"/>
      <c r="I30" s="1" t="s">
        <v>66</v>
      </c>
      <c r="J30" s="2">
        <v>22242</v>
      </c>
      <c r="K30" s="2"/>
    </row>
    <row r="31" spans="2:19">
      <c r="B31" s="1"/>
      <c r="C31" s="1" t="s">
        <v>67</v>
      </c>
      <c r="D31" s="2">
        <v>12199</v>
      </c>
      <c r="E31" s="2">
        <v>17699</v>
      </c>
      <c r="F31" s="2">
        <v>29898</v>
      </c>
      <c r="G31" s="2"/>
      <c r="H31" s="1"/>
      <c r="I31" s="1" t="s">
        <v>67</v>
      </c>
      <c r="J31" s="2">
        <v>43382</v>
      </c>
      <c r="K31" s="2"/>
    </row>
    <row r="32" spans="2:19">
      <c r="B32" s="1">
        <v>2017</v>
      </c>
      <c r="C32" s="1" t="s">
        <v>64</v>
      </c>
      <c r="D32" s="2">
        <v>5476</v>
      </c>
      <c r="E32" s="2">
        <v>7858</v>
      </c>
      <c r="F32" s="2">
        <v>13334</v>
      </c>
      <c r="G32" s="2"/>
      <c r="H32" s="1">
        <v>2017</v>
      </c>
      <c r="I32" s="1" t="s">
        <v>64</v>
      </c>
      <c r="J32" s="2">
        <v>48296</v>
      </c>
      <c r="K32" s="2"/>
      <c r="L32" s="5"/>
      <c r="N32" s="5"/>
    </row>
    <row r="33" spans="2:13">
      <c r="B33" s="1"/>
      <c r="C33" s="1" t="s">
        <v>65</v>
      </c>
      <c r="D33" s="2">
        <v>3772</v>
      </c>
      <c r="E33" s="2">
        <v>5549</v>
      </c>
      <c r="F33" s="2">
        <v>9321</v>
      </c>
      <c r="G33" s="2"/>
      <c r="H33" s="1"/>
      <c r="I33" s="1" t="s">
        <v>65</v>
      </c>
      <c r="J33" s="2">
        <v>32084</v>
      </c>
      <c r="K33" s="2"/>
    </row>
    <row r="34" spans="2:13">
      <c r="B34" s="1"/>
      <c r="C34" s="1" t="s">
        <v>66</v>
      </c>
      <c r="D34" s="2">
        <v>7040</v>
      </c>
      <c r="E34" s="2">
        <v>9480</v>
      </c>
      <c r="F34" s="2">
        <v>16520</v>
      </c>
      <c r="G34" s="2"/>
      <c r="H34" s="1"/>
      <c r="I34" s="1" t="s">
        <v>66</v>
      </c>
      <c r="J34" s="2">
        <v>26697</v>
      </c>
      <c r="K34" s="2"/>
    </row>
    <row r="35" spans="2:13">
      <c r="B35" s="1"/>
      <c r="C35" s="1" t="s">
        <v>67</v>
      </c>
      <c r="D35" s="2">
        <v>15984</v>
      </c>
      <c r="E35" s="2">
        <v>23910</v>
      </c>
      <c r="F35" s="2">
        <v>39894</v>
      </c>
      <c r="G35" s="2"/>
      <c r="H35" s="1"/>
      <c r="I35" s="1" t="s">
        <v>67</v>
      </c>
      <c r="J35" s="2">
        <v>55784</v>
      </c>
      <c r="K35" s="2"/>
    </row>
    <row r="36" spans="2:13">
      <c r="B36" s="1">
        <v>2018</v>
      </c>
      <c r="C36" s="1" t="s">
        <v>64</v>
      </c>
      <c r="D36" s="2">
        <v>5995</v>
      </c>
      <c r="E36" s="2">
        <v>9289</v>
      </c>
      <c r="F36" s="2">
        <f>SUM(D36:E36)</f>
        <v>15284</v>
      </c>
      <c r="G36" s="2"/>
      <c r="H36" s="1">
        <v>2018</v>
      </c>
      <c r="I36" s="1" t="s">
        <v>64</v>
      </c>
      <c r="J36" s="2">
        <v>62533</v>
      </c>
      <c r="K36" s="2"/>
    </row>
    <row r="37" spans="2:13">
      <c r="B37" s="1"/>
      <c r="C37" s="1" t="s">
        <v>65</v>
      </c>
      <c r="D37" s="2">
        <v>3696</v>
      </c>
      <c r="E37" s="2">
        <v>5499</v>
      </c>
      <c r="F37" s="2">
        <f t="shared" ref="F37:F46" si="0">SUM(D37:E37)</f>
        <v>9195</v>
      </c>
      <c r="G37" s="2"/>
      <c r="H37" s="1"/>
      <c r="I37" s="1" t="s">
        <v>65</v>
      </c>
      <c r="J37" s="2">
        <v>50143</v>
      </c>
      <c r="K37" s="2"/>
      <c r="M37" s="5"/>
    </row>
    <row r="38" spans="2:13">
      <c r="B38" s="1"/>
      <c r="C38" s="1" t="s">
        <v>66</v>
      </c>
      <c r="D38" s="2">
        <v>7927</v>
      </c>
      <c r="E38" s="2">
        <v>11673</v>
      </c>
      <c r="F38" s="2">
        <f t="shared" si="0"/>
        <v>19600</v>
      </c>
      <c r="G38" s="2"/>
      <c r="H38" s="1"/>
      <c r="I38" s="1" t="s">
        <v>66</v>
      </c>
      <c r="J38" s="2">
        <v>31542</v>
      </c>
      <c r="K38" s="2"/>
    </row>
    <row r="39" spans="2:13">
      <c r="B39" s="1"/>
      <c r="C39" s="1" t="s">
        <v>67</v>
      </c>
      <c r="D39" s="2">
        <v>15514</v>
      </c>
      <c r="E39" s="2">
        <v>24332</v>
      </c>
      <c r="F39" s="2">
        <f t="shared" si="0"/>
        <v>39846</v>
      </c>
      <c r="G39" s="2"/>
      <c r="H39" s="1"/>
      <c r="I39" s="1" t="s">
        <v>67</v>
      </c>
      <c r="J39" s="2">
        <v>59729</v>
      </c>
      <c r="K39" s="2"/>
    </row>
    <row r="40" spans="2:13">
      <c r="B40" s="1">
        <v>2019</v>
      </c>
      <c r="C40" s="1" t="s">
        <v>64</v>
      </c>
      <c r="D40" s="2">
        <v>6373</v>
      </c>
      <c r="E40" s="2">
        <v>10475</v>
      </c>
      <c r="F40" s="2">
        <f t="shared" si="0"/>
        <v>16848</v>
      </c>
      <c r="G40" s="2"/>
      <c r="H40" s="1">
        <v>2019</v>
      </c>
      <c r="I40" s="1" t="s">
        <v>64</v>
      </c>
      <c r="J40" s="2">
        <v>65988</v>
      </c>
      <c r="K40" s="2"/>
    </row>
    <row r="41" spans="2:13">
      <c r="B41" s="1"/>
      <c r="C41" s="1" t="s">
        <v>65</v>
      </c>
      <c r="D41" s="2">
        <v>3852</v>
      </c>
      <c r="E41" s="2">
        <v>5717</v>
      </c>
      <c r="F41" s="2">
        <f t="shared" si="0"/>
        <v>9569</v>
      </c>
      <c r="G41" s="2"/>
      <c r="H41" s="1"/>
      <c r="I41" s="1" t="s">
        <v>65</v>
      </c>
      <c r="J41" s="2">
        <v>51310</v>
      </c>
      <c r="K41" s="2"/>
    </row>
    <row r="42" spans="2:13">
      <c r="B42" s="1"/>
      <c r="C42" s="1" t="s">
        <v>66</v>
      </c>
      <c r="D42" s="2">
        <v>7050</v>
      </c>
      <c r="E42" s="2">
        <v>11392</v>
      </c>
      <c r="F42" s="2">
        <f t="shared" si="0"/>
        <v>18442</v>
      </c>
      <c r="G42" s="2"/>
      <c r="H42" s="1"/>
      <c r="I42" s="1" t="s">
        <v>66</v>
      </c>
      <c r="J42" s="2">
        <v>29476</v>
      </c>
      <c r="K42" s="2"/>
    </row>
    <row r="43" spans="2:13">
      <c r="B43" s="1"/>
      <c r="C43" s="1" t="s">
        <v>67</v>
      </c>
      <c r="D43" s="2">
        <v>14379</v>
      </c>
      <c r="E43" s="2">
        <v>21785</v>
      </c>
      <c r="F43" s="2">
        <f t="shared" si="0"/>
        <v>36164</v>
      </c>
      <c r="G43" s="2"/>
      <c r="H43" s="1"/>
      <c r="I43" s="1" t="s">
        <v>67</v>
      </c>
      <c r="J43" s="2">
        <v>54924</v>
      </c>
      <c r="K43" s="2"/>
    </row>
    <row r="44" spans="2:13">
      <c r="B44" s="1">
        <v>2020</v>
      </c>
      <c r="C44" s="1" t="s">
        <v>64</v>
      </c>
      <c r="D44" s="2">
        <v>5493</v>
      </c>
      <c r="E44" s="2">
        <v>8457</v>
      </c>
      <c r="F44" s="2">
        <f t="shared" si="0"/>
        <v>13950</v>
      </c>
      <c r="G44" s="2"/>
      <c r="H44" s="1">
        <v>2020</v>
      </c>
      <c r="I44" s="1" t="s">
        <v>64</v>
      </c>
      <c r="J44" s="2">
        <v>59748</v>
      </c>
      <c r="K44" s="2"/>
    </row>
    <row r="45" spans="2:13">
      <c r="B45" s="1"/>
      <c r="C45" s="1" t="s">
        <v>65</v>
      </c>
      <c r="D45" s="2">
        <v>1057</v>
      </c>
      <c r="E45" s="2">
        <v>1834</v>
      </c>
      <c r="F45" s="2">
        <f t="shared" si="0"/>
        <v>2891</v>
      </c>
      <c r="G45" s="2"/>
      <c r="H45" s="1"/>
      <c r="I45" s="1" t="s">
        <v>65</v>
      </c>
      <c r="J45" s="2">
        <v>40495</v>
      </c>
      <c r="K45" s="2"/>
    </row>
    <row r="46" spans="2:13">
      <c r="B46" s="1"/>
      <c r="C46" s="1" t="s">
        <v>66</v>
      </c>
      <c r="D46" s="2">
        <v>6702</v>
      </c>
      <c r="E46" s="2">
        <v>10922</v>
      </c>
      <c r="F46" s="2">
        <f t="shared" si="0"/>
        <v>17624</v>
      </c>
      <c r="G46" s="2"/>
      <c r="H46" s="1"/>
      <c r="I46" s="1" t="s">
        <v>66</v>
      </c>
      <c r="J46" s="2">
        <v>21918</v>
      </c>
      <c r="K46" s="2"/>
    </row>
    <row r="47" spans="2:13">
      <c r="B47" s="1"/>
      <c r="C47" s="1" t="s">
        <v>67</v>
      </c>
      <c r="D47" s="2">
        <v>16576</v>
      </c>
      <c r="E47" s="2">
        <v>26350</v>
      </c>
      <c r="F47" s="2">
        <f>SUM(D47:E47)</f>
        <v>42926</v>
      </c>
      <c r="G47" s="2"/>
      <c r="H47" s="1"/>
      <c r="I47" s="1" t="s">
        <v>67</v>
      </c>
      <c r="J47" s="2">
        <v>57720</v>
      </c>
      <c r="K47" s="2"/>
    </row>
    <row r="48" spans="2:13">
      <c r="B48" s="1">
        <v>2021</v>
      </c>
      <c r="C48" s="1" t="s">
        <v>64</v>
      </c>
      <c r="D48" s="2">
        <v>5770</v>
      </c>
      <c r="E48" s="2">
        <v>9723</v>
      </c>
      <c r="F48" s="2">
        <f t="shared" ref="F48:F55" si="1">SUM(D48:E48)</f>
        <v>15493</v>
      </c>
      <c r="G48" s="2"/>
      <c r="H48" s="1">
        <v>2021</v>
      </c>
      <c r="I48" s="1" t="s">
        <v>64</v>
      </c>
      <c r="J48" s="2">
        <v>63461</v>
      </c>
      <c r="K48" s="2"/>
    </row>
    <row r="49" spans="2:11">
      <c r="B49" s="1"/>
      <c r="C49" s="1" t="s">
        <v>65</v>
      </c>
      <c r="D49" s="2">
        <v>4024</v>
      </c>
      <c r="E49" s="2">
        <v>6156</v>
      </c>
      <c r="F49" s="2">
        <f t="shared" si="1"/>
        <v>10180</v>
      </c>
      <c r="G49" s="2"/>
      <c r="H49" s="1"/>
      <c r="I49" s="1" t="s">
        <v>65</v>
      </c>
      <c r="J49" s="2">
        <v>39129</v>
      </c>
      <c r="K49" s="2"/>
    </row>
    <row r="50" spans="2:11">
      <c r="B50" s="1"/>
      <c r="C50" s="1" t="s">
        <v>66</v>
      </c>
      <c r="D50" s="2">
        <v>6706</v>
      </c>
      <c r="E50" s="2">
        <v>11680</v>
      </c>
      <c r="F50" s="2">
        <f t="shared" si="1"/>
        <v>18386</v>
      </c>
      <c r="G50" s="2"/>
      <c r="H50" s="1"/>
      <c r="I50" s="1" t="s">
        <v>66</v>
      </c>
      <c r="J50" s="2">
        <v>28367</v>
      </c>
      <c r="K50" s="2"/>
    </row>
    <row r="51" spans="2:11">
      <c r="B51" s="1"/>
      <c r="C51" s="1" t="s">
        <v>67</v>
      </c>
      <c r="D51" s="2">
        <v>17244</v>
      </c>
      <c r="E51" s="2">
        <v>26128</v>
      </c>
      <c r="F51" s="2">
        <f t="shared" si="1"/>
        <v>43372</v>
      </c>
      <c r="G51" s="2"/>
      <c r="H51" s="1"/>
      <c r="I51" s="1" t="s">
        <v>67</v>
      </c>
      <c r="J51" s="2">
        <v>60831</v>
      </c>
      <c r="K51" s="2"/>
    </row>
    <row r="52" spans="2:11">
      <c r="B52" s="1">
        <v>2022</v>
      </c>
      <c r="C52" s="1" t="s">
        <v>64</v>
      </c>
      <c r="D52" s="2">
        <v>5382</v>
      </c>
      <c r="E52" s="2">
        <v>8186</v>
      </c>
      <c r="F52" s="2">
        <f t="shared" si="1"/>
        <v>13568</v>
      </c>
      <c r="G52" s="2"/>
      <c r="H52" s="1">
        <v>2022</v>
      </c>
      <c r="I52" s="1" t="s">
        <v>64</v>
      </c>
      <c r="J52" s="2">
        <v>64298</v>
      </c>
      <c r="K52" s="2"/>
    </row>
    <row r="53" spans="2:11">
      <c r="B53" s="1"/>
      <c r="C53" s="1" t="s">
        <v>65</v>
      </c>
      <c r="D53" s="2">
        <v>3305</v>
      </c>
      <c r="E53" s="2">
        <v>4825</v>
      </c>
      <c r="F53" s="2">
        <f t="shared" si="1"/>
        <v>8130</v>
      </c>
      <c r="G53" s="2"/>
      <c r="H53" s="1"/>
      <c r="I53" s="1" t="s">
        <v>65</v>
      </c>
      <c r="J53" s="2">
        <v>46793</v>
      </c>
      <c r="K53" s="2"/>
    </row>
    <row r="54" spans="2:11">
      <c r="B54" s="1"/>
      <c r="C54" s="1" t="s">
        <v>66</v>
      </c>
      <c r="D54" s="2">
        <v>6867</v>
      </c>
      <c r="E54" s="2">
        <v>11558</v>
      </c>
      <c r="F54" s="2">
        <f t="shared" si="1"/>
        <v>18425</v>
      </c>
      <c r="G54" s="2"/>
      <c r="H54" s="1"/>
      <c r="I54" s="1" t="s">
        <v>66</v>
      </c>
      <c r="J54" s="2">
        <v>27394</v>
      </c>
      <c r="K54" s="2"/>
    </row>
    <row r="55" spans="2:11">
      <c r="B55" s="1"/>
      <c r="C55" s="1" t="s">
        <v>67</v>
      </c>
      <c r="D55" s="2">
        <v>17171</v>
      </c>
      <c r="E55" s="2">
        <v>26203</v>
      </c>
      <c r="F55" s="2">
        <f t="shared" si="1"/>
        <v>43374</v>
      </c>
      <c r="G55" s="2"/>
      <c r="H55" s="1"/>
      <c r="I55" s="1" t="s">
        <v>67</v>
      </c>
      <c r="J55" s="2">
        <v>60735</v>
      </c>
      <c r="K55" s="2"/>
    </row>
    <row r="56" spans="2:11">
      <c r="B56" s="25" t="s">
        <v>50</v>
      </c>
      <c r="C56" s="25" t="s">
        <v>50</v>
      </c>
      <c r="D56" s="26">
        <f>SUM(D5:D55)</f>
        <v>268985</v>
      </c>
      <c r="E56" s="26">
        <f>SUM(E5:E55)</f>
        <v>405359</v>
      </c>
      <c r="F56" s="26">
        <f>SUM(F5:F55)</f>
        <v>674344</v>
      </c>
      <c r="G56" s="108"/>
      <c r="H56" s="108"/>
      <c r="I56" s="108"/>
      <c r="J56" s="108"/>
    </row>
    <row r="57" spans="2:11">
      <c r="B57" s="6" t="s">
        <v>308</v>
      </c>
      <c r="C57" s="6"/>
    </row>
    <row r="58" spans="2:11">
      <c r="B58" s="179" t="s">
        <v>358</v>
      </c>
      <c r="C58" s="179"/>
      <c r="D58" s="179"/>
      <c r="E58" s="179"/>
      <c r="F58" s="179"/>
      <c r="G58" s="64"/>
      <c r="H58" s="64"/>
      <c r="I58" s="64"/>
      <c r="J58" s="64"/>
    </row>
    <row r="59" spans="2:11">
      <c r="B59" s="179"/>
      <c r="C59" s="179"/>
      <c r="D59" s="179"/>
      <c r="E59" s="179"/>
      <c r="F59" s="179"/>
      <c r="G59" s="64"/>
      <c r="H59" s="64"/>
      <c r="I59" s="64"/>
      <c r="J59" s="64"/>
    </row>
    <row r="60" spans="2:11">
      <c r="D60" s="5"/>
      <c r="E60" s="5"/>
      <c r="F60" s="5"/>
    </row>
  </sheetData>
  <mergeCells count="2">
    <mergeCell ref="L24:S25"/>
    <mergeCell ref="B58:F59"/>
  </mergeCells>
  <hyperlinks>
    <hyperlink ref="B1" location="Sommaire!A1" display="Retour au sommaire" xr:uid="{00000000-0004-0000-0200-000000000000}"/>
  </hyperlinks>
  <pageMargins left="0.7" right="0.7" top="0.75" bottom="0.75" header="0.3" footer="0.3"/>
  <pageSetup paperSize="9"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47"/>
  <sheetViews>
    <sheetView showGridLines="0" zoomScaleNormal="100" workbookViewId="0">
      <selection activeCell="B1" sqref="B1"/>
    </sheetView>
  </sheetViews>
  <sheetFormatPr baseColWidth="10" defaultColWidth="11.5" defaultRowHeight="15"/>
  <cols>
    <col min="1" max="1" width="2.83203125" style="1" customWidth="1"/>
    <col min="2" max="2" width="27.6640625" style="1" customWidth="1"/>
    <col min="3" max="10" width="11.5" style="1"/>
    <col min="12" max="16384" width="11.5" style="1"/>
  </cols>
  <sheetData>
    <row r="1" spans="2:23">
      <c r="B1" s="83" t="s">
        <v>295</v>
      </c>
    </row>
    <row r="2" spans="2:23" s="36" customFormat="1" ht="31.25" customHeight="1">
      <c r="B2" s="35" t="s">
        <v>332</v>
      </c>
    </row>
    <row r="3" spans="2:23" s="11" customFormat="1" ht="16.5" customHeight="1">
      <c r="B3" s="19"/>
      <c r="C3" s="19">
        <v>2010</v>
      </c>
      <c r="D3" s="19">
        <v>2011</v>
      </c>
      <c r="E3" s="19">
        <v>2012</v>
      </c>
      <c r="F3" s="19">
        <v>2013</v>
      </c>
      <c r="G3" s="19">
        <v>2014</v>
      </c>
      <c r="H3" s="19">
        <v>2015</v>
      </c>
      <c r="I3" s="19">
        <v>2016</v>
      </c>
      <c r="J3" s="19">
        <v>2017</v>
      </c>
      <c r="K3" s="19">
        <v>2018</v>
      </c>
      <c r="L3" s="19">
        <v>2019</v>
      </c>
      <c r="M3" s="19">
        <v>2020</v>
      </c>
      <c r="N3" s="19">
        <v>2021</v>
      </c>
      <c r="O3" s="19">
        <v>2022</v>
      </c>
      <c r="P3" s="19" t="s">
        <v>15</v>
      </c>
    </row>
    <row r="4" spans="2:23" s="11" customFormat="1" ht="15" customHeight="1">
      <c r="B4" s="151" t="s">
        <v>315</v>
      </c>
      <c r="C4" s="14">
        <v>5566</v>
      </c>
      <c r="D4" s="14">
        <v>11023</v>
      </c>
      <c r="E4" s="14">
        <v>16215</v>
      </c>
      <c r="F4" s="14">
        <v>17034</v>
      </c>
      <c r="G4" s="14">
        <v>19217</v>
      </c>
      <c r="H4" s="14">
        <v>28167</v>
      </c>
      <c r="I4" s="14">
        <v>41376</v>
      </c>
      <c r="J4" s="14">
        <v>49910</v>
      </c>
      <c r="K4" s="14">
        <v>52267</v>
      </c>
      <c r="L4" s="14">
        <v>51369</v>
      </c>
      <c r="M4" s="14">
        <v>46810</v>
      </c>
      <c r="N4" s="14">
        <v>52906</v>
      </c>
      <c r="O4" s="14">
        <v>53282</v>
      </c>
      <c r="P4" s="14">
        <f t="shared" ref="P4:P9" si="0">SUM(C4:O4)</f>
        <v>445142</v>
      </c>
      <c r="R4" s="17"/>
    </row>
    <row r="5" spans="2:23" s="15" customFormat="1" ht="15.5" customHeight="1">
      <c r="B5" s="151" t="s">
        <v>316</v>
      </c>
      <c r="C5" s="14">
        <v>251</v>
      </c>
      <c r="D5" s="14">
        <v>1134</v>
      </c>
      <c r="E5" s="14">
        <v>1391</v>
      </c>
      <c r="F5" s="14">
        <v>1356</v>
      </c>
      <c r="G5" s="14">
        <v>1243</v>
      </c>
      <c r="H5" s="14">
        <v>2357</v>
      </c>
      <c r="I5" s="14">
        <v>4072</v>
      </c>
      <c r="J5" s="14">
        <v>4769</v>
      </c>
      <c r="K5" s="14">
        <v>4836</v>
      </c>
      <c r="L5" s="14">
        <v>4585</v>
      </c>
      <c r="M5" s="14">
        <v>4342</v>
      </c>
      <c r="N5" s="14">
        <v>5159</v>
      </c>
      <c r="O5" s="14">
        <v>4046</v>
      </c>
      <c r="P5" s="14">
        <f t="shared" si="0"/>
        <v>39541</v>
      </c>
      <c r="R5" s="14"/>
    </row>
    <row r="6" spans="2:23" s="15" customFormat="1" ht="15.5" customHeight="1">
      <c r="B6" s="151" t="s">
        <v>317</v>
      </c>
      <c r="C6" s="14">
        <v>114</v>
      </c>
      <c r="D6" s="14">
        <v>837</v>
      </c>
      <c r="E6" s="14">
        <v>1331</v>
      </c>
      <c r="F6" s="14">
        <v>1069</v>
      </c>
      <c r="G6" s="14">
        <v>1019</v>
      </c>
      <c r="H6" s="14">
        <v>3608</v>
      </c>
      <c r="I6" s="14">
        <v>6238</v>
      </c>
      <c r="J6" s="14">
        <v>7866</v>
      </c>
      <c r="K6" s="14">
        <v>8447</v>
      </c>
      <c r="L6" s="14">
        <v>8102</v>
      </c>
      <c r="M6" s="14">
        <v>6153</v>
      </c>
      <c r="N6" s="14">
        <v>7048</v>
      </c>
      <c r="O6" s="14">
        <v>5998</v>
      </c>
      <c r="P6" s="14">
        <f t="shared" si="0"/>
        <v>57830</v>
      </c>
      <c r="R6" s="14"/>
    </row>
    <row r="7" spans="2:23" s="11" customFormat="1" ht="15.5" customHeight="1">
      <c r="B7" s="151" t="s">
        <v>318</v>
      </c>
      <c r="C7" s="14">
        <v>0</v>
      </c>
      <c r="D7" s="14">
        <v>180</v>
      </c>
      <c r="E7" s="14">
        <v>337</v>
      </c>
      <c r="F7" s="14">
        <v>345</v>
      </c>
      <c r="G7" s="14">
        <v>355</v>
      </c>
      <c r="H7" s="14">
        <v>3763</v>
      </c>
      <c r="I7" s="14">
        <v>10824</v>
      </c>
      <c r="J7" s="14">
        <v>15999</v>
      </c>
      <c r="K7" s="14">
        <v>17112</v>
      </c>
      <c r="L7" s="14">
        <v>15630</v>
      </c>
      <c r="M7" s="14">
        <v>18759</v>
      </c>
      <c r="N7" s="14">
        <v>20973</v>
      </c>
      <c r="O7" s="14">
        <v>19062</v>
      </c>
      <c r="P7" s="14">
        <f t="shared" si="0"/>
        <v>123339</v>
      </c>
    </row>
    <row r="8" spans="2:23" s="11" customFormat="1" ht="15.5" customHeight="1">
      <c r="B8" s="151" t="s">
        <v>319</v>
      </c>
      <c r="C8" s="14">
        <v>77</v>
      </c>
      <c r="D8" s="14">
        <v>229</v>
      </c>
      <c r="E8" s="14">
        <v>208</v>
      </c>
      <c r="F8" s="14">
        <v>142</v>
      </c>
      <c r="G8" s="14">
        <v>91</v>
      </c>
      <c r="H8" s="14">
        <v>305</v>
      </c>
      <c r="I8" s="14">
        <v>534</v>
      </c>
      <c r="J8" s="14">
        <v>525</v>
      </c>
      <c r="K8" s="14">
        <v>1263</v>
      </c>
      <c r="L8" s="14">
        <v>1337</v>
      </c>
      <c r="M8" s="14">
        <v>1327</v>
      </c>
      <c r="N8" s="14">
        <f>755+590</f>
        <v>1345</v>
      </c>
      <c r="O8" s="14">
        <f>500+46+563</f>
        <v>1109</v>
      </c>
      <c r="P8" s="14">
        <f t="shared" si="0"/>
        <v>8492</v>
      </c>
    </row>
    <row r="9" spans="2:23" s="11" customFormat="1" ht="15.5" customHeight="1">
      <c r="B9" s="152" t="s">
        <v>50</v>
      </c>
      <c r="C9" s="40">
        <v>6008</v>
      </c>
      <c r="D9" s="40">
        <v>13403</v>
      </c>
      <c r="E9" s="40">
        <v>19482</v>
      </c>
      <c r="F9" s="40">
        <v>19946</v>
      </c>
      <c r="G9" s="40">
        <v>21925</v>
      </c>
      <c r="H9" s="40">
        <v>38200</v>
      </c>
      <c r="I9" s="40">
        <v>63044</v>
      </c>
      <c r="J9" s="40">
        <v>79069</v>
      </c>
      <c r="K9" s="40">
        <f>SUM(K4:K8)</f>
        <v>83925</v>
      </c>
      <c r="L9" s="40">
        <f>SUM(L4:L8)</f>
        <v>81023</v>
      </c>
      <c r="M9" s="40">
        <f>SUM(M4:M8)</f>
        <v>77391</v>
      </c>
      <c r="N9" s="40">
        <f>SUM(N4:N8)</f>
        <v>87431</v>
      </c>
      <c r="O9" s="40">
        <f>SUM(O4:O8)</f>
        <v>83497</v>
      </c>
      <c r="P9" s="40">
        <f t="shared" si="0"/>
        <v>674344</v>
      </c>
    </row>
    <row r="10" spans="2:23">
      <c r="B10" s="6" t="s">
        <v>308</v>
      </c>
      <c r="C10" s="4"/>
      <c r="D10" s="4"/>
      <c r="E10" s="4"/>
      <c r="F10" s="4"/>
      <c r="G10" s="4"/>
      <c r="H10" s="4"/>
      <c r="I10" s="4"/>
      <c r="L10" s="14"/>
      <c r="M10" s="14"/>
      <c r="N10" s="14"/>
      <c r="O10" s="14"/>
    </row>
    <row r="11" spans="2:23">
      <c r="L11" s="14"/>
      <c r="M11" s="14"/>
      <c r="N11" s="14"/>
      <c r="O11" s="14"/>
    </row>
    <row r="12" spans="2:23">
      <c r="B12" s="35" t="s">
        <v>320</v>
      </c>
      <c r="Q12"/>
      <c r="R12"/>
      <c r="S12"/>
      <c r="T12"/>
      <c r="U12"/>
      <c r="V12"/>
      <c r="W12"/>
    </row>
    <row r="13" spans="2:23">
      <c r="B13" s="19"/>
      <c r="C13" s="19">
        <v>2010</v>
      </c>
      <c r="D13" s="19">
        <v>2011</v>
      </c>
      <c r="E13" s="19">
        <v>2012</v>
      </c>
      <c r="F13" s="19">
        <v>2013</v>
      </c>
      <c r="G13" s="19">
        <v>2014</v>
      </c>
      <c r="H13" s="19">
        <v>2015</v>
      </c>
      <c r="I13" s="19">
        <v>2016</v>
      </c>
      <c r="J13" s="19">
        <v>2017</v>
      </c>
      <c r="K13" s="19">
        <v>2018</v>
      </c>
      <c r="L13" s="19">
        <v>2019</v>
      </c>
      <c r="M13" s="19">
        <v>2020</v>
      </c>
      <c r="N13" s="19">
        <v>2021</v>
      </c>
      <c r="O13" s="19">
        <v>2022</v>
      </c>
      <c r="P13" s="19" t="s">
        <v>15</v>
      </c>
      <c r="Q13" s="5"/>
      <c r="R13" s="5"/>
      <c r="S13" s="5"/>
      <c r="T13" s="5"/>
      <c r="U13" s="5"/>
      <c r="V13" s="5"/>
      <c r="W13"/>
    </row>
    <row r="14" spans="2:23">
      <c r="B14" s="151" t="s">
        <v>315</v>
      </c>
      <c r="C14" s="14">
        <f t="shared" ref="C14:P14" si="1">(C4*100)/C$9</f>
        <v>92.643142476697733</v>
      </c>
      <c r="D14" s="14">
        <f t="shared" si="1"/>
        <v>82.24278146683578</v>
      </c>
      <c r="E14" s="14">
        <f t="shared" si="1"/>
        <v>83.230674468740375</v>
      </c>
      <c r="F14" s="14">
        <f t="shared" si="1"/>
        <v>85.400581570239652</v>
      </c>
      <c r="G14" s="14">
        <f t="shared" si="1"/>
        <v>87.64880273660205</v>
      </c>
      <c r="H14" s="14">
        <f t="shared" si="1"/>
        <v>73.735602094240832</v>
      </c>
      <c r="I14" s="14">
        <f t="shared" si="1"/>
        <v>65.630353403971824</v>
      </c>
      <c r="J14" s="14">
        <f t="shared" si="1"/>
        <v>63.122083243749131</v>
      </c>
      <c r="K14" s="14">
        <f t="shared" si="1"/>
        <v>62.278224605302356</v>
      </c>
      <c r="L14" s="14">
        <f t="shared" si="1"/>
        <v>63.400515902891769</v>
      </c>
      <c r="M14" s="14">
        <f>(M4*100)/M$9</f>
        <v>60.485069323306327</v>
      </c>
      <c r="N14" s="14">
        <f>(N4*100)/N$9</f>
        <v>60.511717811760128</v>
      </c>
      <c r="O14" s="14">
        <f>(O4*100)/O$9</f>
        <v>63.81307112830401</v>
      </c>
      <c r="P14" s="14">
        <f t="shared" si="1"/>
        <v>66.011115988278974</v>
      </c>
      <c r="Q14" s="5"/>
      <c r="R14" s="5"/>
      <c r="S14" s="5"/>
      <c r="T14" s="5"/>
      <c r="U14" s="5"/>
      <c r="V14" s="5"/>
      <c r="W14"/>
    </row>
    <row r="15" spans="2:23">
      <c r="B15" s="151" t="s">
        <v>316</v>
      </c>
      <c r="C15" s="14">
        <f t="shared" ref="C15:P15" si="2">(C5*100)/C$9</f>
        <v>4.1777629826897469</v>
      </c>
      <c r="D15" s="14">
        <f t="shared" si="2"/>
        <v>8.4607923599194219</v>
      </c>
      <c r="E15" s="14">
        <f t="shared" si="2"/>
        <v>7.1399240324402014</v>
      </c>
      <c r="F15" s="14">
        <f t="shared" si="2"/>
        <v>6.7983555600120322</v>
      </c>
      <c r="G15" s="14">
        <f t="shared" si="2"/>
        <v>5.6693272519954387</v>
      </c>
      <c r="H15" s="14">
        <f t="shared" si="2"/>
        <v>6.170157068062827</v>
      </c>
      <c r="I15" s="14">
        <f t="shared" si="2"/>
        <v>6.4589810291225174</v>
      </c>
      <c r="J15" s="14">
        <f t="shared" si="2"/>
        <v>6.0314408933969066</v>
      </c>
      <c r="K15" s="14">
        <f t="shared" si="2"/>
        <v>5.7622877569258266</v>
      </c>
      <c r="L15" s="14">
        <f t="shared" si="2"/>
        <v>5.6588869827086139</v>
      </c>
      <c r="M15" s="14">
        <f t="shared" si="2"/>
        <v>5.6104715018542208</v>
      </c>
      <c r="N15" s="14">
        <f t="shared" ref="N15:O15" si="3">(N5*100)/N$9</f>
        <v>5.9006530864338735</v>
      </c>
      <c r="O15" s="14">
        <f t="shared" si="3"/>
        <v>4.8456830784339555</v>
      </c>
      <c r="P15" s="14">
        <f t="shared" si="2"/>
        <v>5.8636245002550629</v>
      </c>
      <c r="Q15" s="5"/>
      <c r="R15" s="5"/>
      <c r="S15" s="5"/>
      <c r="T15" s="5"/>
      <c r="U15" s="5"/>
      <c r="V15" s="5"/>
      <c r="W15"/>
    </row>
    <row r="16" spans="2:23">
      <c r="B16" s="151" t="s">
        <v>317</v>
      </c>
      <c r="C16" s="14">
        <f t="shared" ref="C16:P16" si="4">(C6*100)/C$9</f>
        <v>1.8974700399467377</v>
      </c>
      <c r="D16" s="14">
        <f t="shared" si="4"/>
        <v>6.2448705513690967</v>
      </c>
      <c r="E16" s="14">
        <f t="shared" si="4"/>
        <v>6.8319474386613281</v>
      </c>
      <c r="F16" s="14">
        <f t="shared" si="4"/>
        <v>5.3594705705404593</v>
      </c>
      <c r="G16" s="14">
        <f t="shared" si="4"/>
        <v>4.6476624857468645</v>
      </c>
      <c r="H16" s="14">
        <f t="shared" si="4"/>
        <v>9.4450261780104707</v>
      </c>
      <c r="I16" s="14">
        <f t="shared" si="4"/>
        <v>9.8946767337097903</v>
      </c>
      <c r="J16" s="14">
        <f t="shared" si="4"/>
        <v>9.9482730273558531</v>
      </c>
      <c r="K16" s="14">
        <f t="shared" si="4"/>
        <v>10.064938933571641</v>
      </c>
      <c r="L16" s="14">
        <f t="shared" si="4"/>
        <v>9.9996297347666712</v>
      </c>
      <c r="M16" s="14">
        <f t="shared" si="4"/>
        <v>7.9505368841338138</v>
      </c>
      <c r="N16" s="14">
        <f t="shared" ref="N16:O16" si="5">(N6*100)/N$9</f>
        <v>8.0612139858860132</v>
      </c>
      <c r="O16" s="14">
        <f t="shared" si="5"/>
        <v>7.1834916224535013</v>
      </c>
      <c r="P16" s="14">
        <f t="shared" si="4"/>
        <v>8.575741757915841</v>
      </c>
      <c r="Q16" s="5"/>
      <c r="R16" s="5"/>
      <c r="S16" s="5"/>
      <c r="T16" s="5"/>
      <c r="U16" s="5"/>
      <c r="V16" s="5"/>
      <c r="W16"/>
    </row>
    <row r="17" spans="2:23">
      <c r="B17" s="151" t="s">
        <v>318</v>
      </c>
      <c r="C17" s="14">
        <f t="shared" ref="C17:P17" si="6">(C7*100)/C$9</f>
        <v>0</v>
      </c>
      <c r="D17" s="14">
        <f t="shared" si="6"/>
        <v>1.3429829142729239</v>
      </c>
      <c r="E17" s="14">
        <f t="shared" si="6"/>
        <v>1.7298018683913357</v>
      </c>
      <c r="F17" s="14">
        <f t="shared" si="6"/>
        <v>1.7296701092950968</v>
      </c>
      <c r="G17" s="14">
        <f t="shared" si="6"/>
        <v>1.6191562143671607</v>
      </c>
      <c r="H17" s="14">
        <f t="shared" si="6"/>
        <v>9.8507853403141361</v>
      </c>
      <c r="I17" s="14">
        <f t="shared" si="6"/>
        <v>17.168961360319777</v>
      </c>
      <c r="J17" s="14">
        <f t="shared" si="6"/>
        <v>20.23422580277985</v>
      </c>
      <c r="K17" s="14">
        <f t="shared" si="6"/>
        <v>20.38963360142985</v>
      </c>
      <c r="L17" s="14">
        <f t="shared" si="6"/>
        <v>19.29081865643089</v>
      </c>
      <c r="M17" s="14">
        <f t="shared" si="6"/>
        <v>24.239252626274371</v>
      </c>
      <c r="N17" s="14">
        <f t="shared" ref="N17:O17" si="7">(N7*100)/N$9</f>
        <v>23.988059155219545</v>
      </c>
      <c r="O17" s="14">
        <f t="shared" si="7"/>
        <v>22.829562738781036</v>
      </c>
      <c r="P17" s="14">
        <f t="shared" si="6"/>
        <v>18.290219828455506</v>
      </c>
      <c r="Q17" s="5"/>
      <c r="R17" s="5"/>
      <c r="S17" s="5"/>
      <c r="T17" s="5"/>
      <c r="U17" s="5"/>
      <c r="V17" s="5"/>
      <c r="W17"/>
    </row>
    <row r="18" spans="2:23">
      <c r="B18" s="151" t="s">
        <v>319</v>
      </c>
      <c r="C18" s="14">
        <f t="shared" ref="C18:P18" si="8">(C8*100)/C$9</f>
        <v>1.2816245006657789</v>
      </c>
      <c r="D18" s="14">
        <f t="shared" si="8"/>
        <v>1.7085727076027755</v>
      </c>
      <c r="E18" s="14">
        <f t="shared" si="8"/>
        <v>1.067652191766759</v>
      </c>
      <c r="F18" s="14">
        <f t="shared" si="8"/>
        <v>0.71192218991276446</v>
      </c>
      <c r="G18" s="14">
        <f t="shared" si="8"/>
        <v>0.41505131128848349</v>
      </c>
      <c r="H18" s="14">
        <f t="shared" si="8"/>
        <v>0.79842931937172779</v>
      </c>
      <c r="I18" s="14">
        <f t="shared" si="8"/>
        <v>0.8470274728760866</v>
      </c>
      <c r="J18" s="14">
        <f t="shared" si="8"/>
        <v>0.6639770327182587</v>
      </c>
      <c r="K18" s="14">
        <f t="shared" si="8"/>
        <v>1.5049151027703307</v>
      </c>
      <c r="L18" s="14">
        <f t="shared" si="8"/>
        <v>1.6501487232020537</v>
      </c>
      <c r="M18" s="14">
        <f t="shared" si="8"/>
        <v>1.7146696644312647</v>
      </c>
      <c r="N18" s="14">
        <f t="shared" ref="N18:O18" si="9">(N8*100)/N$9</f>
        <v>1.538355960700438</v>
      </c>
      <c r="O18" s="14">
        <f t="shared" si="9"/>
        <v>1.3281914320274979</v>
      </c>
      <c r="P18" s="14">
        <f t="shared" si="8"/>
        <v>1.2592979250946104</v>
      </c>
      <c r="Q18"/>
      <c r="R18"/>
      <c r="S18"/>
      <c r="T18"/>
      <c r="U18"/>
      <c r="V18"/>
      <c r="W18"/>
    </row>
    <row r="19" spans="2:23" ht="12">
      <c r="B19" s="152" t="s">
        <v>50</v>
      </c>
      <c r="C19" s="40">
        <f t="shared" ref="C19:I19" si="10">SUM(C14:C18)</f>
        <v>100</v>
      </c>
      <c r="D19" s="40">
        <f t="shared" si="10"/>
        <v>99.999999999999986</v>
      </c>
      <c r="E19" s="40">
        <f t="shared" si="10"/>
        <v>100</v>
      </c>
      <c r="F19" s="40">
        <f t="shared" si="10"/>
        <v>100.00000000000001</v>
      </c>
      <c r="G19" s="40">
        <f t="shared" si="10"/>
        <v>100</v>
      </c>
      <c r="H19" s="40">
        <f t="shared" si="10"/>
        <v>99.999999999999972</v>
      </c>
      <c r="I19" s="40">
        <f t="shared" si="10"/>
        <v>99.999999999999986</v>
      </c>
      <c r="J19" s="40">
        <f t="shared" ref="J19:P19" si="11">(J9*100)/J$9</f>
        <v>100</v>
      </c>
      <c r="K19" s="40">
        <f t="shared" si="11"/>
        <v>100</v>
      </c>
      <c r="L19" s="40">
        <f t="shared" si="11"/>
        <v>100</v>
      </c>
      <c r="M19" s="40">
        <f t="shared" si="11"/>
        <v>100</v>
      </c>
      <c r="N19" s="40">
        <f t="shared" si="11"/>
        <v>100</v>
      </c>
      <c r="O19" s="40">
        <f t="shared" ref="O19" si="12">(O9*100)/O$9</f>
        <v>100</v>
      </c>
      <c r="P19" s="40">
        <f t="shared" si="11"/>
        <v>100</v>
      </c>
    </row>
    <row r="20" spans="2:23">
      <c r="B20" s="6" t="s">
        <v>308</v>
      </c>
    </row>
    <row r="21" spans="2:23" ht="12" customHeight="1">
      <c r="B21" s="180" t="s">
        <v>359</v>
      </c>
      <c r="C21" s="180"/>
      <c r="D21" s="180"/>
      <c r="E21" s="180"/>
      <c r="F21" s="180"/>
      <c r="G21" s="180"/>
      <c r="H21" s="180"/>
      <c r="I21" s="180"/>
      <c r="J21" s="180"/>
      <c r="K21" s="180"/>
      <c r="L21" s="180"/>
      <c r="M21" s="180"/>
      <c r="N21" s="175"/>
      <c r="O21" s="175"/>
      <c r="P21" s="175"/>
    </row>
    <row r="22" spans="2:23" ht="12" customHeight="1">
      <c r="B22" s="180"/>
      <c r="C22" s="180"/>
      <c r="D22" s="180"/>
      <c r="E22" s="180"/>
      <c r="F22" s="180"/>
      <c r="G22" s="180"/>
      <c r="H22" s="180"/>
      <c r="I22" s="180"/>
      <c r="J22" s="180"/>
      <c r="K22" s="180"/>
      <c r="L22" s="180"/>
      <c r="M22" s="180"/>
      <c r="N22" s="175"/>
      <c r="O22" s="175"/>
      <c r="P22" s="175"/>
    </row>
    <row r="23" spans="2:23" ht="12" customHeight="1">
      <c r="B23" s="163"/>
      <c r="C23" s="163"/>
      <c r="D23" s="163"/>
      <c r="E23" s="163"/>
      <c r="F23" s="163"/>
      <c r="G23" s="163"/>
      <c r="H23" s="163"/>
      <c r="I23" s="163"/>
      <c r="J23" s="163"/>
      <c r="K23" s="163"/>
      <c r="L23" s="163"/>
      <c r="M23" s="163"/>
      <c r="N23" s="163"/>
      <c r="O23" s="163"/>
      <c r="P23" s="163"/>
    </row>
    <row r="24" spans="2:23">
      <c r="B24" s="35" t="s">
        <v>321</v>
      </c>
    </row>
    <row r="27" spans="2:23" ht="17.5" customHeight="1"/>
    <row r="28" spans="2:23" ht="17.5" customHeight="1"/>
    <row r="36" spans="2:8" ht="12" customHeight="1"/>
    <row r="38" spans="2:8" ht="12" customHeight="1"/>
    <row r="45" spans="2:8">
      <c r="B45" s="6" t="s">
        <v>308</v>
      </c>
    </row>
    <row r="46" spans="2:8" ht="7.5" customHeight="1">
      <c r="B46" s="180" t="s">
        <v>336</v>
      </c>
      <c r="C46" s="180"/>
      <c r="D46" s="180"/>
      <c r="E46" s="180"/>
      <c r="F46" s="180"/>
      <c r="G46" s="180"/>
      <c r="H46" s="180"/>
    </row>
    <row r="47" spans="2:8" ht="15" customHeight="1">
      <c r="B47" s="180"/>
      <c r="C47" s="180"/>
      <c r="D47" s="180"/>
      <c r="E47" s="180"/>
      <c r="F47" s="180"/>
      <c r="G47" s="180"/>
      <c r="H47" s="180"/>
    </row>
  </sheetData>
  <mergeCells count="2">
    <mergeCell ref="B46:H47"/>
    <mergeCell ref="B21:M22"/>
  </mergeCells>
  <hyperlinks>
    <hyperlink ref="B1" location="Sommaire!A1" display="Retour au sommaire" xr:uid="{00000000-0004-0000-0300-000000000000}"/>
  </hyperlinks>
  <pageMargins left="0.7" right="0.7" top="0.75" bottom="0.75" header="0.3" footer="0.3"/>
  <pageSetup paperSize="9" scale="72" orientation="portrait" verticalDpi="0" r:id="rId1"/>
  <ignoredErrors>
    <ignoredError sqref="L9:M9 K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dimension ref="B1:R38"/>
  <sheetViews>
    <sheetView showGridLines="0" zoomScaleNormal="100" workbookViewId="0">
      <selection activeCell="B1" sqref="B1"/>
    </sheetView>
  </sheetViews>
  <sheetFormatPr baseColWidth="10" defaultRowHeight="15"/>
  <cols>
    <col min="1" max="1" width="2.83203125" customWidth="1"/>
    <col min="2" max="2" width="17.5" customWidth="1"/>
  </cols>
  <sheetData>
    <row r="1" spans="2:18">
      <c r="B1" s="83" t="s">
        <v>295</v>
      </c>
    </row>
    <row r="2" spans="2:18" s="37" customFormat="1" ht="18.5" customHeight="1">
      <c r="B2" s="35" t="s">
        <v>337</v>
      </c>
      <c r="J2" s="38"/>
    </row>
    <row r="3" spans="2:18" s="9" customFormat="1" ht="36.5" customHeight="1">
      <c r="B3" s="20"/>
      <c r="C3" s="20" t="s">
        <v>3</v>
      </c>
      <c r="D3" s="20" t="s">
        <v>6</v>
      </c>
      <c r="E3" s="20" t="s">
        <v>4</v>
      </c>
      <c r="F3" s="20" t="s">
        <v>5</v>
      </c>
      <c r="G3" s="101" t="s">
        <v>15</v>
      </c>
      <c r="I3" s="10"/>
      <c r="M3"/>
      <c r="N3"/>
    </row>
    <row r="4" spans="2:18">
      <c r="B4" s="48" t="s">
        <v>17</v>
      </c>
      <c r="C4" s="17">
        <f>42458+24410+11831+14439+12671</f>
        <v>105809</v>
      </c>
      <c r="D4" s="17">
        <f>4301+2343+1124+1292+1283</f>
        <v>10343</v>
      </c>
      <c r="E4" s="17">
        <f>37280+16795+8454+8288+6819</f>
        <v>77636</v>
      </c>
      <c r="F4" s="17">
        <f>13045+9976+5913+6229+5825</f>
        <v>40988</v>
      </c>
      <c r="G4" s="14">
        <f>SUM(C4:F4)</f>
        <v>234776</v>
      </c>
      <c r="K4" s="17"/>
      <c r="L4" s="17"/>
      <c r="M4" s="17"/>
      <c r="N4" s="17"/>
    </row>
    <row r="5" spans="2:18">
      <c r="B5" s="48" t="s">
        <v>7</v>
      </c>
      <c r="C5" s="17">
        <f>29546+20910+9311+11848+10819</f>
        <v>82434</v>
      </c>
      <c r="D5" s="17">
        <f>3941+2518+1138+1191+1290</f>
        <v>10078</v>
      </c>
      <c r="E5" s="17">
        <f>45544+29206+13011+13245+11885</f>
        <v>112891</v>
      </c>
      <c r="F5" s="17">
        <f>20590+18142+9423+10653+10817</f>
        <v>69625</v>
      </c>
      <c r="G5" s="14">
        <f t="shared" ref="G5:G8" si="0">SUM(C5:F5)</f>
        <v>275028</v>
      </c>
      <c r="I5" s="65"/>
      <c r="K5" s="17"/>
      <c r="L5" s="65"/>
    </row>
    <row r="6" spans="2:18">
      <c r="B6" s="48" t="s">
        <v>8</v>
      </c>
      <c r="C6" s="17">
        <f>1259+932+395+459+478</f>
        <v>3523</v>
      </c>
      <c r="D6" s="17">
        <f>761+508+191+201+256</f>
        <v>1917</v>
      </c>
      <c r="E6" s="17">
        <f>12128+8173+3280+3541+3344</f>
        <v>30466</v>
      </c>
      <c r="F6" s="17">
        <f>2987+8311+1254+1507+1644</f>
        <v>15703</v>
      </c>
      <c r="G6" s="14">
        <f t="shared" si="0"/>
        <v>51609</v>
      </c>
      <c r="K6" s="17"/>
      <c r="Q6" s="145"/>
      <c r="R6" s="146"/>
    </row>
    <row r="7" spans="2:18">
      <c r="B7" s="48" t="s">
        <v>16</v>
      </c>
      <c r="C7" s="17">
        <f>7247+5245+2268+3315+3844</f>
        <v>21919</v>
      </c>
      <c r="D7" s="17">
        <f>1365+687+284+317+338</f>
        <v>2991</v>
      </c>
      <c r="E7" s="17">
        <f>27198+14275+5732+6329+6107</f>
        <v>59641</v>
      </c>
      <c r="F7" s="17">
        <f>11427+2517+3782+4577+6077</f>
        <v>28380</v>
      </c>
      <c r="G7" s="14">
        <f t="shared" si="0"/>
        <v>112931</v>
      </c>
      <c r="K7" s="17"/>
      <c r="Q7" s="147"/>
      <c r="R7" s="148"/>
    </row>
    <row r="8" spans="2:18">
      <c r="B8" s="49" t="s">
        <v>15</v>
      </c>
      <c r="C8" s="165">
        <f>SUM(C4:C7)</f>
        <v>213685</v>
      </c>
      <c r="D8" s="165">
        <f>SUM(D4:D7)</f>
        <v>25329</v>
      </c>
      <c r="E8" s="165">
        <f>SUM(E4:E7)</f>
        <v>280634</v>
      </c>
      <c r="F8" s="165">
        <f>SUM(F4:F7)</f>
        <v>154696</v>
      </c>
      <c r="G8" s="40">
        <f t="shared" si="0"/>
        <v>674344</v>
      </c>
      <c r="H8" s="85"/>
      <c r="Q8" s="147"/>
      <c r="R8" s="148"/>
    </row>
    <row r="9" spans="2:18">
      <c r="B9" s="61" t="s">
        <v>308</v>
      </c>
      <c r="C9" s="61"/>
      <c r="D9" s="61"/>
      <c r="Q9" s="147"/>
      <c r="R9" s="148"/>
    </row>
    <row r="10" spans="2:18">
      <c r="B10" s="179" t="s">
        <v>338</v>
      </c>
      <c r="C10" s="179"/>
      <c r="D10" s="179"/>
      <c r="E10" s="179"/>
      <c r="F10" s="179"/>
      <c r="Q10" s="147"/>
      <c r="R10" s="148"/>
    </row>
    <row r="11" spans="2:18" ht="15" customHeight="1">
      <c r="B11" s="179"/>
      <c r="C11" s="179"/>
      <c r="D11" s="179"/>
      <c r="E11" s="179"/>
      <c r="F11" s="179"/>
    </row>
    <row r="12" spans="2:18" ht="14.5" customHeight="1">
      <c r="C12" s="72"/>
      <c r="D12" s="72"/>
      <c r="E12" s="72"/>
      <c r="F12" s="72"/>
      <c r="G12" s="72"/>
      <c r="H12" s="72"/>
    </row>
    <row r="13" spans="2:18" ht="26.25" customHeight="1">
      <c r="C13" s="182" t="s">
        <v>360</v>
      </c>
      <c r="D13" s="182"/>
      <c r="E13" s="182"/>
      <c r="F13" s="182"/>
      <c r="G13" s="182"/>
      <c r="H13" s="182"/>
      <c r="I13" s="182"/>
    </row>
    <row r="14" spans="2:18" ht="26">
      <c r="C14" s="20"/>
      <c r="D14" s="20" t="s">
        <v>3</v>
      </c>
      <c r="E14" s="20" t="s">
        <v>6</v>
      </c>
      <c r="F14" s="20" t="s">
        <v>4</v>
      </c>
      <c r="G14" s="20" t="s">
        <v>5</v>
      </c>
      <c r="H14" s="101" t="s">
        <v>15</v>
      </c>
    </row>
    <row r="15" spans="2:18">
      <c r="C15" s="48" t="s">
        <v>17</v>
      </c>
      <c r="D15" s="156">
        <f t="shared" ref="D15:H19" si="1">C4/$G4</f>
        <v>0.45068064878863257</v>
      </c>
      <c r="E15" s="156">
        <f t="shared" si="1"/>
        <v>4.4054758578389613E-2</v>
      </c>
      <c r="F15" s="156">
        <f t="shared" si="1"/>
        <v>0.33068115991413094</v>
      </c>
      <c r="G15" s="156">
        <f t="shared" si="1"/>
        <v>0.17458343271884691</v>
      </c>
      <c r="H15" s="156">
        <f t="shared" si="1"/>
        <v>1</v>
      </c>
    </row>
    <row r="16" spans="2:18">
      <c r="C16" s="48" t="s">
        <v>7</v>
      </c>
      <c r="D16" s="156">
        <f t="shared" si="1"/>
        <v>0.29972948208909639</v>
      </c>
      <c r="E16" s="156">
        <f t="shared" si="1"/>
        <v>3.6643541748476519E-2</v>
      </c>
      <c r="F16" s="156">
        <f t="shared" si="1"/>
        <v>0.41047093386855155</v>
      </c>
      <c r="G16" s="156">
        <f t="shared" si="1"/>
        <v>0.25315604229387551</v>
      </c>
      <c r="H16" s="156">
        <f t="shared" si="1"/>
        <v>1</v>
      </c>
    </row>
    <row r="17" spans="3:9">
      <c r="C17" s="48" t="s">
        <v>8</v>
      </c>
      <c r="D17" s="156">
        <f t="shared" si="1"/>
        <v>6.8263287411110471E-2</v>
      </c>
      <c r="E17" s="156">
        <f t="shared" si="1"/>
        <v>3.7144684066732547E-2</v>
      </c>
      <c r="F17" s="156">
        <f t="shared" si="1"/>
        <v>0.5903233932066112</v>
      </c>
      <c r="G17" s="156">
        <f t="shared" si="1"/>
        <v>0.30426863531554577</v>
      </c>
      <c r="H17" s="156">
        <f t="shared" si="1"/>
        <v>1</v>
      </c>
    </row>
    <row r="18" spans="3:9" ht="26">
      <c r="C18" s="48" t="s">
        <v>16</v>
      </c>
      <c r="D18" s="156">
        <f t="shared" si="1"/>
        <v>0.19409196766166953</v>
      </c>
      <c r="E18" s="156">
        <f t="shared" si="1"/>
        <v>2.6485198926778298E-2</v>
      </c>
      <c r="F18" s="156">
        <f t="shared" si="1"/>
        <v>0.52811893988364578</v>
      </c>
      <c r="G18" s="156">
        <f t="shared" si="1"/>
        <v>0.25130389352790644</v>
      </c>
      <c r="H18" s="156">
        <f t="shared" si="1"/>
        <v>1</v>
      </c>
    </row>
    <row r="19" spans="3:9">
      <c r="C19" s="49" t="s">
        <v>15</v>
      </c>
      <c r="D19" s="157">
        <f t="shared" si="1"/>
        <v>0.31687832916137759</v>
      </c>
      <c r="E19" s="157">
        <f t="shared" si="1"/>
        <v>3.7560948121433568E-2</v>
      </c>
      <c r="F19" s="157">
        <f t="shared" si="1"/>
        <v>0.41615851850094315</v>
      </c>
      <c r="G19" s="157">
        <f t="shared" si="1"/>
        <v>0.22940220421624571</v>
      </c>
      <c r="H19" s="157">
        <f t="shared" si="1"/>
        <v>1</v>
      </c>
    </row>
    <row r="30" spans="3:9" ht="13.5" customHeight="1"/>
    <row r="31" spans="3:9">
      <c r="C31" s="6" t="s">
        <v>308</v>
      </c>
      <c r="D31" s="6"/>
      <c r="E31" s="6"/>
    </row>
    <row r="32" spans="3:9" ht="16.5" customHeight="1">
      <c r="C32" s="179" t="s">
        <v>339</v>
      </c>
      <c r="D32" s="179"/>
      <c r="E32" s="179"/>
      <c r="F32" s="179"/>
      <c r="G32" s="179"/>
      <c r="H32" s="179"/>
      <c r="I32" s="179"/>
    </row>
    <row r="33" spans="3:9">
      <c r="C33" s="179"/>
      <c r="D33" s="179"/>
      <c r="E33" s="179"/>
      <c r="F33" s="179"/>
      <c r="G33" s="179"/>
      <c r="H33" s="179"/>
      <c r="I33" s="179"/>
    </row>
    <row r="38" spans="3:9">
      <c r="C38" s="66"/>
      <c r="D38" s="66"/>
      <c r="E38" s="66"/>
      <c r="F38" s="66"/>
    </row>
  </sheetData>
  <mergeCells count="3">
    <mergeCell ref="C13:I13"/>
    <mergeCell ref="C32:I33"/>
    <mergeCell ref="B10:F11"/>
  </mergeCells>
  <hyperlinks>
    <hyperlink ref="B1" location="Sommaire!A1" display="Retour au sommaire" xr:uid="{00000000-0004-0000-0400-000000000000}"/>
  </hyperlink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B1:R41"/>
  <sheetViews>
    <sheetView showGridLines="0" zoomScaleNormal="100" workbookViewId="0">
      <selection activeCell="B4" sqref="B4:B7"/>
    </sheetView>
  </sheetViews>
  <sheetFormatPr baseColWidth="10" defaultColWidth="11.5" defaultRowHeight="12"/>
  <cols>
    <col min="1" max="1" width="2.83203125" style="1" customWidth="1"/>
    <col min="2" max="2" width="18.5" style="1" customWidth="1"/>
    <col min="3" max="9" width="11.5" style="1"/>
    <col min="10" max="10" width="11.5" style="7"/>
    <col min="11" max="16384" width="11.5" style="1"/>
  </cols>
  <sheetData>
    <row r="1" spans="2:18" ht="15">
      <c r="B1" s="83" t="s">
        <v>295</v>
      </c>
    </row>
    <row r="2" spans="2:18" s="36" customFormat="1" ht="25.25" customHeight="1">
      <c r="B2" s="52" t="s">
        <v>298</v>
      </c>
      <c r="J2" s="35"/>
    </row>
    <row r="3" spans="2:18" s="30" customFormat="1" ht="17" customHeight="1">
      <c r="B3" s="29"/>
      <c r="C3" s="19">
        <v>2011</v>
      </c>
      <c r="D3" s="19">
        <v>2012</v>
      </c>
      <c r="E3" s="19">
        <v>2013</v>
      </c>
      <c r="F3" s="19">
        <v>2014</v>
      </c>
      <c r="G3" s="19">
        <v>2015</v>
      </c>
      <c r="H3" s="19">
        <v>2016</v>
      </c>
      <c r="I3" s="19">
        <v>2017</v>
      </c>
      <c r="J3" s="19">
        <v>2018</v>
      </c>
      <c r="K3" s="19">
        <v>2019</v>
      </c>
      <c r="L3" s="19">
        <v>2020</v>
      </c>
      <c r="M3" s="19">
        <v>2021</v>
      </c>
      <c r="N3" s="19">
        <v>2022</v>
      </c>
      <c r="O3"/>
    </row>
    <row r="4" spans="2:18" ht="14" customHeight="1">
      <c r="B4" s="1" t="s">
        <v>3</v>
      </c>
      <c r="C4" s="102">
        <v>33.99</v>
      </c>
      <c r="D4" s="102">
        <v>33.85</v>
      </c>
      <c r="E4" s="102">
        <v>33.42</v>
      </c>
      <c r="F4" s="102">
        <v>33.770000000000003</v>
      </c>
      <c r="G4" s="102">
        <v>29.88</v>
      </c>
      <c r="H4" s="102">
        <v>28.91</v>
      </c>
      <c r="I4" s="102">
        <v>30</v>
      </c>
      <c r="J4" s="102">
        <v>31</v>
      </c>
      <c r="K4" s="102">
        <v>32</v>
      </c>
      <c r="L4" s="102">
        <v>31</v>
      </c>
      <c r="M4" s="102">
        <v>34</v>
      </c>
      <c r="N4" s="102">
        <v>33</v>
      </c>
      <c r="O4"/>
      <c r="P4" s="3"/>
      <c r="Q4" s="3"/>
      <c r="R4" s="3"/>
    </row>
    <row r="5" spans="2:18" ht="14" customHeight="1">
      <c r="B5" s="1" t="s">
        <v>4</v>
      </c>
      <c r="C5" s="102">
        <v>47.29</v>
      </c>
      <c r="D5" s="102">
        <v>47.36</v>
      </c>
      <c r="E5" s="102">
        <v>48.07</v>
      </c>
      <c r="F5" s="102">
        <v>45.93</v>
      </c>
      <c r="G5" s="102">
        <v>47.91</v>
      </c>
      <c r="H5" s="102">
        <v>47.72</v>
      </c>
      <c r="I5" s="102">
        <v>45</v>
      </c>
      <c r="J5" s="102">
        <v>43</v>
      </c>
      <c r="K5" s="102">
        <v>40</v>
      </c>
      <c r="L5" s="102">
        <v>39</v>
      </c>
      <c r="M5" s="102">
        <v>36</v>
      </c>
      <c r="N5" s="102">
        <v>34</v>
      </c>
      <c r="O5"/>
      <c r="P5" s="3"/>
      <c r="Q5" s="3"/>
    </row>
    <row r="6" spans="2:18" ht="14" customHeight="1">
      <c r="B6" s="1" t="s">
        <v>5</v>
      </c>
      <c r="C6" s="102">
        <v>13.01</v>
      </c>
      <c r="D6" s="102">
        <v>13.57</v>
      </c>
      <c r="E6" s="102">
        <v>14</v>
      </c>
      <c r="F6" s="102">
        <v>16.41</v>
      </c>
      <c r="G6" s="102">
        <v>18.45</v>
      </c>
      <c r="H6" s="102">
        <v>19.78</v>
      </c>
      <c r="I6" s="102">
        <v>21</v>
      </c>
      <c r="J6" s="102">
        <v>23</v>
      </c>
      <c r="K6" s="102">
        <v>24</v>
      </c>
      <c r="L6" s="102">
        <v>26</v>
      </c>
      <c r="M6" s="102">
        <v>26</v>
      </c>
      <c r="N6" s="102">
        <v>29</v>
      </c>
      <c r="O6"/>
      <c r="P6" s="3"/>
      <c r="Q6" s="3"/>
    </row>
    <row r="7" spans="2:18" ht="14" customHeight="1">
      <c r="B7" s="1" t="s">
        <v>6</v>
      </c>
      <c r="C7" s="102">
        <v>5.71</v>
      </c>
      <c r="D7" s="102">
        <v>5.23</v>
      </c>
      <c r="E7" s="102">
        <v>4.51</v>
      </c>
      <c r="F7" s="102">
        <v>3.9</v>
      </c>
      <c r="G7" s="102">
        <v>3.76</v>
      </c>
      <c r="H7" s="102">
        <v>3.59</v>
      </c>
      <c r="I7" s="102">
        <v>4</v>
      </c>
      <c r="J7" s="102">
        <v>4</v>
      </c>
      <c r="K7" s="102">
        <v>4</v>
      </c>
      <c r="L7" s="102">
        <v>4</v>
      </c>
      <c r="M7" s="102">
        <v>3</v>
      </c>
      <c r="N7" s="102">
        <v>4</v>
      </c>
      <c r="O7"/>
      <c r="P7" s="3"/>
      <c r="Q7" s="3"/>
    </row>
    <row r="8" spans="2:18" ht="14" customHeight="1">
      <c r="C8" s="102"/>
      <c r="D8" s="102"/>
      <c r="E8" s="102"/>
      <c r="F8" s="102"/>
      <c r="G8" s="102"/>
      <c r="H8" s="102"/>
      <c r="I8" s="103"/>
      <c r="J8" s="102"/>
      <c r="K8" s="103"/>
      <c r="L8" s="103"/>
      <c r="M8" s="103"/>
      <c r="N8" s="103"/>
      <c r="O8" s="3"/>
      <c r="P8" s="3"/>
      <c r="Q8" s="3"/>
    </row>
    <row r="9" spans="2:18" ht="14" customHeight="1">
      <c r="B9" s="1" t="s">
        <v>56</v>
      </c>
      <c r="C9" s="102">
        <v>22.66</v>
      </c>
      <c r="D9" s="102">
        <v>20.28</v>
      </c>
      <c r="E9" s="102">
        <v>18.11</v>
      </c>
      <c r="F9" s="102">
        <v>17.55</v>
      </c>
      <c r="G9" s="102">
        <v>17.61</v>
      </c>
      <c r="H9" s="102">
        <v>17.57</v>
      </c>
      <c r="I9" s="102">
        <v>17</v>
      </c>
      <c r="J9" s="102">
        <v>17</v>
      </c>
      <c r="K9" s="102">
        <v>17</v>
      </c>
      <c r="L9" s="102">
        <v>16</v>
      </c>
      <c r="M9" s="102">
        <v>17</v>
      </c>
      <c r="N9" s="102">
        <v>20</v>
      </c>
      <c r="O9"/>
      <c r="P9" s="3"/>
      <c r="Q9" s="3"/>
    </row>
    <row r="10" spans="2:18" ht="14" customHeight="1">
      <c r="B10" s="1" t="s">
        <v>8</v>
      </c>
      <c r="C10" s="102">
        <v>0.16</v>
      </c>
      <c r="D10" s="102">
        <v>4.4800000000000004</v>
      </c>
      <c r="E10" s="102">
        <v>7.2</v>
      </c>
      <c r="F10" s="102">
        <v>6.21</v>
      </c>
      <c r="G10" s="102">
        <v>6.93</v>
      </c>
      <c r="H10" s="102">
        <v>7.67</v>
      </c>
      <c r="I10" s="102">
        <v>8</v>
      </c>
      <c r="J10" s="102">
        <v>8</v>
      </c>
      <c r="K10" s="102">
        <v>7</v>
      </c>
      <c r="L10" s="102">
        <v>7</v>
      </c>
      <c r="M10" s="102">
        <v>7</v>
      </c>
      <c r="N10" s="102">
        <v>7</v>
      </c>
      <c r="O10"/>
      <c r="P10" s="3"/>
      <c r="Q10" s="3"/>
    </row>
    <row r="11" spans="2:18" ht="14" customHeight="1">
      <c r="B11" s="1" t="s">
        <v>7</v>
      </c>
      <c r="C11" s="102">
        <v>35.58</v>
      </c>
      <c r="D11" s="102">
        <v>33.51</v>
      </c>
      <c r="E11" s="102">
        <v>31.72</v>
      </c>
      <c r="F11" s="102">
        <v>33.81</v>
      </c>
      <c r="G11" s="102">
        <v>36.4</v>
      </c>
      <c r="H11" s="102">
        <v>39.85</v>
      </c>
      <c r="I11" s="102">
        <v>42</v>
      </c>
      <c r="J11" s="102">
        <v>43</v>
      </c>
      <c r="K11" s="102">
        <v>43</v>
      </c>
      <c r="L11" s="102">
        <v>42</v>
      </c>
      <c r="M11" s="102">
        <v>42</v>
      </c>
      <c r="N11" s="102">
        <v>42</v>
      </c>
      <c r="O11"/>
      <c r="P11" s="3"/>
      <c r="Q11" s="3"/>
    </row>
    <row r="12" spans="2:18" ht="14" customHeight="1">
      <c r="B12" s="22" t="s">
        <v>17</v>
      </c>
      <c r="C12" s="104">
        <v>41.6</v>
      </c>
      <c r="D12" s="104">
        <v>41.74</v>
      </c>
      <c r="E12" s="104">
        <v>42.98</v>
      </c>
      <c r="F12" s="104">
        <v>42.43</v>
      </c>
      <c r="G12" s="104">
        <v>39.06</v>
      </c>
      <c r="H12" s="104">
        <v>34.92</v>
      </c>
      <c r="I12" s="104">
        <v>33</v>
      </c>
      <c r="J12" s="104">
        <v>32</v>
      </c>
      <c r="K12" s="104">
        <v>33</v>
      </c>
      <c r="L12" s="104">
        <v>35</v>
      </c>
      <c r="M12" s="104">
        <v>35</v>
      </c>
      <c r="N12" s="104">
        <v>32</v>
      </c>
      <c r="O12"/>
      <c r="P12" s="3"/>
      <c r="Q12" s="3"/>
    </row>
    <row r="13" spans="2:18" ht="14" customHeight="1">
      <c r="B13" s="6" t="s">
        <v>308</v>
      </c>
      <c r="C13" s="33"/>
      <c r="D13" s="31"/>
      <c r="E13" s="31"/>
      <c r="F13" s="31"/>
      <c r="G13" s="31"/>
      <c r="H13" s="31"/>
      <c r="I13" s="31"/>
      <c r="J13" s="1"/>
      <c r="O13"/>
    </row>
    <row r="14" spans="2:18">
      <c r="B14" s="183" t="s">
        <v>361</v>
      </c>
      <c r="C14" s="183"/>
      <c r="D14" s="183"/>
      <c r="E14" s="183"/>
      <c r="F14" s="183"/>
      <c r="G14" s="183"/>
      <c r="H14" s="183"/>
    </row>
    <row r="15" spans="2:18">
      <c r="B15" s="183"/>
      <c r="C15" s="183"/>
      <c r="D15" s="183"/>
      <c r="E15" s="183"/>
      <c r="F15" s="183"/>
      <c r="G15" s="183"/>
      <c r="H15" s="183"/>
    </row>
    <row r="17" spans="3:18" ht="14">
      <c r="C17" s="38" t="s">
        <v>55</v>
      </c>
      <c r="K17" s="38" t="s">
        <v>310</v>
      </c>
    </row>
    <row r="29" spans="3:18" s="6" customFormat="1">
      <c r="C29" s="1"/>
      <c r="D29" s="1"/>
      <c r="E29" s="1"/>
      <c r="F29" s="1"/>
      <c r="G29" s="1"/>
      <c r="H29" s="1"/>
      <c r="I29" s="1"/>
      <c r="J29" s="7"/>
      <c r="K29" s="1"/>
      <c r="L29" s="1"/>
      <c r="M29" s="1"/>
      <c r="N29" s="1"/>
      <c r="O29" s="1"/>
      <c r="P29" s="1"/>
      <c r="Q29" s="1"/>
      <c r="R29" s="1"/>
    </row>
    <row r="30" spans="3:18">
      <c r="C30" s="6"/>
      <c r="D30" s="6"/>
      <c r="E30" s="6"/>
      <c r="F30" s="6"/>
      <c r="G30" s="6"/>
      <c r="H30" s="6"/>
      <c r="I30" s="6"/>
      <c r="J30" s="24"/>
      <c r="K30" s="6"/>
      <c r="L30" s="6"/>
      <c r="M30" s="6"/>
      <c r="N30" s="6"/>
      <c r="O30" s="6"/>
      <c r="P30" s="6"/>
      <c r="Q30" s="6"/>
      <c r="R30" s="6"/>
    </row>
    <row r="39" spans="3:17">
      <c r="C39" s="6" t="s">
        <v>308</v>
      </c>
      <c r="K39" s="6" t="s">
        <v>308</v>
      </c>
    </row>
    <row r="40" spans="3:17">
      <c r="C40" s="183" t="s">
        <v>340</v>
      </c>
      <c r="D40" s="183"/>
      <c r="E40" s="183"/>
      <c r="F40" s="183"/>
      <c r="G40" s="183"/>
      <c r="H40" s="183"/>
      <c r="I40" s="183"/>
      <c r="K40" s="183" t="s">
        <v>341</v>
      </c>
      <c r="L40" s="183"/>
      <c r="M40" s="183"/>
      <c r="N40" s="183"/>
      <c r="O40" s="183"/>
      <c r="P40" s="183"/>
      <c r="Q40" s="183"/>
    </row>
    <row r="41" spans="3:17">
      <c r="C41" s="183"/>
      <c r="D41" s="183"/>
      <c r="E41" s="183"/>
      <c r="F41" s="183"/>
      <c r="G41" s="183"/>
      <c r="H41" s="183"/>
      <c r="I41" s="183"/>
      <c r="K41" s="183"/>
      <c r="L41" s="183"/>
      <c r="M41" s="183"/>
      <c r="N41" s="183"/>
      <c r="O41" s="183"/>
      <c r="P41" s="183"/>
      <c r="Q41" s="183"/>
    </row>
  </sheetData>
  <mergeCells count="3">
    <mergeCell ref="B14:H15"/>
    <mergeCell ref="C40:I41"/>
    <mergeCell ref="K40:Q41"/>
  </mergeCells>
  <hyperlinks>
    <hyperlink ref="B1" location="Sommaire!A1" display="Retour au sommaire" xr:uid="{00000000-0004-0000-0500-000000000000}"/>
  </hyperlinks>
  <pageMargins left="0.7" right="0.7" top="0.75" bottom="0.75" header="0.3" footer="0.3"/>
  <pageSetup paperSize="9" scale="87"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9"/>
  <dimension ref="B1:P47"/>
  <sheetViews>
    <sheetView showGridLines="0" zoomScaleNormal="100" workbookViewId="0">
      <selection activeCell="B12" sqref="B12:B16"/>
    </sheetView>
  </sheetViews>
  <sheetFormatPr baseColWidth="10" defaultColWidth="11.5" defaultRowHeight="12"/>
  <cols>
    <col min="1" max="1" width="2.83203125" style="1" customWidth="1"/>
    <col min="2" max="2" width="18.5" style="1" customWidth="1"/>
    <col min="3" max="9" width="11.5" style="1"/>
    <col min="10" max="10" width="11.5" style="7"/>
    <col min="11" max="16384" width="11.5" style="1"/>
  </cols>
  <sheetData>
    <row r="1" spans="2:16" ht="15">
      <c r="B1" s="83" t="s">
        <v>295</v>
      </c>
      <c r="C1" s="86"/>
      <c r="D1" s="86"/>
      <c r="E1" s="86"/>
      <c r="F1" s="86"/>
      <c r="G1" s="86"/>
      <c r="H1" s="86"/>
      <c r="I1" s="86"/>
    </row>
    <row r="2" spans="2:16" s="36" customFormat="1" ht="24" customHeight="1">
      <c r="B2" s="35" t="s">
        <v>53</v>
      </c>
    </row>
    <row r="3" spans="2:16" s="30" customFormat="1" ht="18" customHeight="1">
      <c r="B3" s="29"/>
      <c r="C3" s="19">
        <v>2011</v>
      </c>
      <c r="D3" s="19">
        <v>2012</v>
      </c>
      <c r="E3" s="19">
        <v>2013</v>
      </c>
      <c r="F3" s="19">
        <v>2014</v>
      </c>
      <c r="G3" s="19">
        <v>2015</v>
      </c>
      <c r="H3" s="19">
        <v>2016</v>
      </c>
      <c r="I3" s="19">
        <v>2017</v>
      </c>
      <c r="J3" s="19">
        <v>2018</v>
      </c>
      <c r="K3" s="19">
        <v>2019</v>
      </c>
      <c r="L3" s="19">
        <v>2020</v>
      </c>
      <c r="M3" s="19">
        <v>2021</v>
      </c>
      <c r="N3" s="19">
        <v>2022</v>
      </c>
    </row>
    <row r="4" spans="2:16" ht="14" customHeight="1">
      <c r="B4" s="1" t="s">
        <v>51</v>
      </c>
      <c r="C4" s="3">
        <v>10.37</v>
      </c>
      <c r="D4" s="3">
        <v>10.81</v>
      </c>
      <c r="E4" s="3">
        <v>11.65</v>
      </c>
      <c r="F4" s="3">
        <v>13.64</v>
      </c>
      <c r="G4" s="3">
        <v>14.27</v>
      </c>
      <c r="H4" s="3">
        <v>15.96</v>
      </c>
      <c r="I4" s="3">
        <v>17.350000000000001</v>
      </c>
      <c r="J4" s="3">
        <v>20</v>
      </c>
      <c r="K4" s="3">
        <v>21</v>
      </c>
      <c r="L4" s="3">
        <v>21</v>
      </c>
      <c r="M4" s="1">
        <v>24</v>
      </c>
      <c r="N4" s="1">
        <v>27</v>
      </c>
      <c r="O4"/>
    </row>
    <row r="5" spans="2:16" ht="14" customHeight="1">
      <c r="B5" s="1" t="s">
        <v>41</v>
      </c>
      <c r="C5" s="3">
        <v>12.07</v>
      </c>
      <c r="D5" s="3">
        <v>11.36</v>
      </c>
      <c r="E5" s="3">
        <v>11.64</v>
      </c>
      <c r="F5" s="3">
        <v>12.36</v>
      </c>
      <c r="G5" s="3">
        <v>13.29</v>
      </c>
      <c r="H5" s="3">
        <v>14.32</v>
      </c>
      <c r="I5" s="3">
        <v>15.48</v>
      </c>
      <c r="J5" s="3">
        <v>16</v>
      </c>
      <c r="K5" s="3">
        <v>16</v>
      </c>
      <c r="L5" s="3">
        <v>16</v>
      </c>
      <c r="M5" s="1">
        <v>16</v>
      </c>
      <c r="N5" s="1">
        <v>16</v>
      </c>
      <c r="O5"/>
    </row>
    <row r="6" spans="2:16" ht="14" customHeight="1">
      <c r="B6" s="1" t="s">
        <v>42</v>
      </c>
      <c r="C6" s="3">
        <v>14.21</v>
      </c>
      <c r="D6" s="3">
        <v>14.55</v>
      </c>
      <c r="E6" s="3">
        <v>13.48</v>
      </c>
      <c r="F6" s="3">
        <v>13.34</v>
      </c>
      <c r="G6" s="3">
        <v>14.66</v>
      </c>
      <c r="H6" s="3">
        <v>15.28</v>
      </c>
      <c r="I6" s="3">
        <v>15.2</v>
      </c>
      <c r="J6" s="3">
        <v>15</v>
      </c>
      <c r="K6" s="3">
        <v>15</v>
      </c>
      <c r="L6" s="3">
        <v>16</v>
      </c>
      <c r="M6" s="1">
        <v>15</v>
      </c>
      <c r="N6" s="1">
        <v>14</v>
      </c>
      <c r="O6"/>
    </row>
    <row r="7" spans="2:16" ht="14" customHeight="1">
      <c r="B7" s="1" t="s">
        <v>43</v>
      </c>
      <c r="C7" s="3">
        <v>14.82</v>
      </c>
      <c r="D7" s="3">
        <v>14.87</v>
      </c>
      <c r="E7" s="3">
        <v>14.88</v>
      </c>
      <c r="F7" s="3">
        <v>13.97</v>
      </c>
      <c r="G7" s="3">
        <v>13.94</v>
      </c>
      <c r="H7" s="3">
        <v>14.31</v>
      </c>
      <c r="I7" s="3">
        <v>14.45</v>
      </c>
      <c r="J7" s="3">
        <v>14</v>
      </c>
      <c r="K7" s="3">
        <v>14</v>
      </c>
      <c r="L7" s="3">
        <v>14</v>
      </c>
      <c r="M7" s="1">
        <v>14</v>
      </c>
      <c r="N7" s="1">
        <v>14</v>
      </c>
      <c r="O7"/>
    </row>
    <row r="8" spans="2:16" ht="14" customHeight="1">
      <c r="B8" s="1" t="s">
        <v>44</v>
      </c>
      <c r="C8" s="3">
        <v>14.5</v>
      </c>
      <c r="D8" s="3">
        <v>14.12</v>
      </c>
      <c r="E8" s="3">
        <v>14.05</v>
      </c>
      <c r="F8" s="3">
        <v>13.38</v>
      </c>
      <c r="G8" s="3">
        <v>12.9</v>
      </c>
      <c r="H8" s="3">
        <v>12.56</v>
      </c>
      <c r="I8" s="3">
        <v>12.29</v>
      </c>
      <c r="J8" s="3">
        <v>12</v>
      </c>
      <c r="K8" s="3">
        <v>11</v>
      </c>
      <c r="L8" s="3">
        <v>11</v>
      </c>
      <c r="M8" s="1">
        <v>11</v>
      </c>
      <c r="N8" s="1">
        <v>10</v>
      </c>
      <c r="O8"/>
    </row>
    <row r="9" spans="2:16" ht="14" customHeight="1">
      <c r="B9" s="1" t="s">
        <v>45</v>
      </c>
      <c r="C9" s="3">
        <v>14.06</v>
      </c>
      <c r="D9" s="3">
        <v>14.21</v>
      </c>
      <c r="E9" s="3">
        <v>14.12</v>
      </c>
      <c r="F9" s="3">
        <v>13.41</v>
      </c>
      <c r="G9" s="3">
        <v>12.88</v>
      </c>
      <c r="H9" s="3">
        <v>11.5</v>
      </c>
      <c r="I9" s="3">
        <v>10.73</v>
      </c>
      <c r="J9" s="3">
        <v>10</v>
      </c>
      <c r="K9" s="3">
        <v>10</v>
      </c>
      <c r="L9" s="3">
        <v>10</v>
      </c>
      <c r="M9" s="1">
        <v>9</v>
      </c>
      <c r="N9" s="1">
        <v>8</v>
      </c>
      <c r="O9"/>
    </row>
    <row r="10" spans="2:16" ht="14" customHeight="1">
      <c r="B10" s="1" t="s">
        <v>46</v>
      </c>
      <c r="C10" s="3">
        <v>12.27</v>
      </c>
      <c r="D10" s="3">
        <v>12.35</v>
      </c>
      <c r="E10" s="3">
        <v>12.22</v>
      </c>
      <c r="F10" s="3">
        <v>12.15</v>
      </c>
      <c r="G10" s="3">
        <v>11.3</v>
      </c>
      <c r="H10" s="3">
        <v>9.77</v>
      </c>
      <c r="I10" s="3">
        <v>8.6300000000000008</v>
      </c>
      <c r="J10" s="3">
        <v>8</v>
      </c>
      <c r="K10" s="3">
        <v>8</v>
      </c>
      <c r="L10" s="3">
        <v>7</v>
      </c>
      <c r="M10" s="1">
        <v>7</v>
      </c>
      <c r="N10" s="1">
        <v>6</v>
      </c>
      <c r="O10"/>
    </row>
    <row r="11" spans="2:16" ht="14" customHeight="1">
      <c r="B11" s="22" t="s">
        <v>52</v>
      </c>
      <c r="C11" s="23">
        <v>7.6899999999999995</v>
      </c>
      <c r="D11" s="23">
        <v>7.7299999999999995</v>
      </c>
      <c r="E11" s="23">
        <v>7.95</v>
      </c>
      <c r="F11" s="23">
        <v>7.75</v>
      </c>
      <c r="G11" s="23">
        <v>6.7600000000000007</v>
      </c>
      <c r="H11" s="23">
        <v>6.3</v>
      </c>
      <c r="I11" s="23">
        <v>5.88</v>
      </c>
      <c r="J11" s="23">
        <v>5</v>
      </c>
      <c r="K11" s="23">
        <v>5</v>
      </c>
      <c r="L11" s="23">
        <v>4</v>
      </c>
      <c r="M11" s="1">
        <v>4</v>
      </c>
      <c r="N11" s="1">
        <v>4</v>
      </c>
      <c r="O11"/>
      <c r="P11"/>
    </row>
    <row r="12" spans="2:16" ht="15">
      <c r="B12" s="42" t="s">
        <v>51</v>
      </c>
      <c r="C12" s="50">
        <f t="shared" ref="C12:H12" si="0">C4</f>
        <v>10.37</v>
      </c>
      <c r="D12" s="50">
        <f t="shared" si="0"/>
        <v>10.81</v>
      </c>
      <c r="E12" s="50">
        <f t="shared" si="0"/>
        <v>11.65</v>
      </c>
      <c r="F12" s="50">
        <f t="shared" si="0"/>
        <v>13.64</v>
      </c>
      <c r="G12" s="50">
        <f t="shared" si="0"/>
        <v>14.27</v>
      </c>
      <c r="H12" s="50">
        <f t="shared" si="0"/>
        <v>15.96</v>
      </c>
      <c r="I12" s="50">
        <f t="shared" ref="I12" si="1">I4</f>
        <v>17.350000000000001</v>
      </c>
      <c r="J12" s="50">
        <v>20</v>
      </c>
      <c r="K12" s="50">
        <v>21</v>
      </c>
      <c r="L12" s="50">
        <v>21</v>
      </c>
      <c r="M12" s="50">
        <v>24</v>
      </c>
      <c r="N12" s="50">
        <v>27</v>
      </c>
      <c r="O12"/>
      <c r="P12"/>
    </row>
    <row r="13" spans="2:16" ht="15">
      <c r="B13" s="1" t="s">
        <v>68</v>
      </c>
      <c r="C13" s="3">
        <f t="shared" ref="C13:H13" si="2">C5+C6</f>
        <v>26.28</v>
      </c>
      <c r="D13" s="3">
        <f t="shared" si="2"/>
        <v>25.91</v>
      </c>
      <c r="E13" s="3">
        <f t="shared" si="2"/>
        <v>25.12</v>
      </c>
      <c r="F13" s="3">
        <f t="shared" si="2"/>
        <v>25.7</v>
      </c>
      <c r="G13" s="3">
        <f t="shared" si="2"/>
        <v>27.95</v>
      </c>
      <c r="H13" s="3">
        <f t="shared" si="2"/>
        <v>29.6</v>
      </c>
      <c r="I13" s="3">
        <f t="shared" ref="I13" si="3">I5+I6</f>
        <v>30.68</v>
      </c>
      <c r="J13" s="3">
        <v>31</v>
      </c>
      <c r="K13" s="3">
        <v>32</v>
      </c>
      <c r="L13" s="3">
        <v>32</v>
      </c>
      <c r="M13" s="3">
        <v>31</v>
      </c>
      <c r="N13" s="3">
        <v>30</v>
      </c>
      <c r="P13"/>
    </row>
    <row r="14" spans="2:16" ht="15">
      <c r="B14" s="1" t="s">
        <v>69</v>
      </c>
      <c r="C14" s="3">
        <f t="shared" ref="C14:H14" si="4">C7+C8</f>
        <v>29.32</v>
      </c>
      <c r="D14" s="3">
        <f t="shared" si="4"/>
        <v>28.99</v>
      </c>
      <c r="E14" s="3">
        <f t="shared" si="4"/>
        <v>28.93</v>
      </c>
      <c r="F14" s="3">
        <f t="shared" si="4"/>
        <v>27.35</v>
      </c>
      <c r="G14" s="3">
        <f t="shared" si="4"/>
        <v>26.84</v>
      </c>
      <c r="H14" s="3">
        <f t="shared" si="4"/>
        <v>26.87</v>
      </c>
      <c r="I14" s="3">
        <f t="shared" ref="I14" si="5">I7+I8</f>
        <v>26.74</v>
      </c>
      <c r="J14" s="3">
        <v>26</v>
      </c>
      <c r="K14" s="3">
        <v>25</v>
      </c>
      <c r="L14" s="3">
        <v>25</v>
      </c>
      <c r="M14" s="3">
        <v>25</v>
      </c>
      <c r="N14" s="3">
        <v>24</v>
      </c>
      <c r="P14"/>
    </row>
    <row r="15" spans="2:16" ht="15">
      <c r="B15" s="1" t="s">
        <v>70</v>
      </c>
      <c r="C15" s="3">
        <f t="shared" ref="C15:H15" si="6">C9+C10</f>
        <v>26.33</v>
      </c>
      <c r="D15" s="3">
        <f t="shared" si="6"/>
        <v>26.560000000000002</v>
      </c>
      <c r="E15" s="3">
        <f t="shared" si="6"/>
        <v>26.34</v>
      </c>
      <c r="F15" s="3">
        <f t="shared" si="6"/>
        <v>25.560000000000002</v>
      </c>
      <c r="G15" s="3">
        <f t="shared" si="6"/>
        <v>24.18</v>
      </c>
      <c r="H15" s="3">
        <f t="shared" si="6"/>
        <v>21.27</v>
      </c>
      <c r="I15" s="3">
        <f t="shared" ref="I15" si="7">I9+I10</f>
        <v>19.36</v>
      </c>
      <c r="J15" s="3">
        <v>18</v>
      </c>
      <c r="K15" s="3">
        <v>17</v>
      </c>
      <c r="L15" s="3">
        <v>17</v>
      </c>
      <c r="M15" s="3">
        <v>16</v>
      </c>
      <c r="N15" s="3">
        <v>15</v>
      </c>
      <c r="P15"/>
    </row>
    <row r="16" spans="2:16" ht="15">
      <c r="B16" s="22" t="s">
        <v>52</v>
      </c>
      <c r="C16" s="23">
        <f t="shared" ref="C16:H16" si="8">C11</f>
        <v>7.6899999999999995</v>
      </c>
      <c r="D16" s="23">
        <f t="shared" si="8"/>
        <v>7.7299999999999995</v>
      </c>
      <c r="E16" s="23">
        <f t="shared" si="8"/>
        <v>7.95</v>
      </c>
      <c r="F16" s="23">
        <f t="shared" si="8"/>
        <v>7.75</v>
      </c>
      <c r="G16" s="23">
        <f t="shared" si="8"/>
        <v>6.7600000000000007</v>
      </c>
      <c r="H16" s="23">
        <f t="shared" si="8"/>
        <v>6.3</v>
      </c>
      <c r="I16" s="23">
        <f t="shared" ref="I16" si="9">I11</f>
        <v>5.88</v>
      </c>
      <c r="J16" s="23">
        <v>5</v>
      </c>
      <c r="K16" s="23">
        <v>5</v>
      </c>
      <c r="L16" s="23">
        <v>4</v>
      </c>
      <c r="M16" s="23">
        <v>4</v>
      </c>
      <c r="N16" s="23">
        <v>4</v>
      </c>
      <c r="P16"/>
    </row>
    <row r="17" spans="2:14" s="105" customFormat="1" ht="14" customHeight="1">
      <c r="B17" s="105" t="s">
        <v>47</v>
      </c>
      <c r="C17" s="103">
        <v>21</v>
      </c>
      <c r="D17" s="103">
        <v>21</v>
      </c>
      <c r="E17" s="103">
        <v>21</v>
      </c>
      <c r="F17" s="103">
        <v>21</v>
      </c>
      <c r="G17" s="103">
        <v>21</v>
      </c>
      <c r="H17" s="103">
        <v>21</v>
      </c>
      <c r="I17" s="103">
        <v>20</v>
      </c>
      <c r="J17" s="103">
        <v>21</v>
      </c>
      <c r="K17" s="103">
        <v>21</v>
      </c>
      <c r="L17" s="103">
        <v>21</v>
      </c>
      <c r="M17" s="103">
        <v>21</v>
      </c>
      <c r="N17" s="103">
        <v>20</v>
      </c>
    </row>
    <row r="18" spans="2:14" s="105" customFormat="1" ht="14" customHeight="1">
      <c r="B18" s="106" t="s">
        <v>48</v>
      </c>
      <c r="C18" s="107">
        <v>22</v>
      </c>
      <c r="D18" s="107">
        <v>22</v>
      </c>
      <c r="E18" s="107">
        <v>22</v>
      </c>
      <c r="F18" s="107">
        <v>22</v>
      </c>
      <c r="G18" s="107">
        <v>21</v>
      </c>
      <c r="H18" s="107">
        <v>21</v>
      </c>
      <c r="I18" s="107">
        <v>21</v>
      </c>
      <c r="J18" s="107">
        <v>21</v>
      </c>
      <c r="K18" s="107">
        <v>21</v>
      </c>
      <c r="L18" s="107">
        <v>21</v>
      </c>
      <c r="M18" s="107">
        <v>21</v>
      </c>
      <c r="N18" s="107">
        <v>21</v>
      </c>
    </row>
    <row r="19" spans="2:14">
      <c r="B19" s="6" t="s">
        <v>308</v>
      </c>
    </row>
    <row r="20" spans="2:14">
      <c r="B20" s="183" t="s">
        <v>342</v>
      </c>
      <c r="C20" s="183"/>
      <c r="D20" s="183"/>
      <c r="E20" s="183"/>
      <c r="F20" s="183"/>
      <c r="G20" s="183"/>
      <c r="H20" s="183"/>
    </row>
    <row r="21" spans="2:14">
      <c r="B21" s="183"/>
      <c r="C21" s="183"/>
      <c r="D21" s="183"/>
      <c r="E21" s="183"/>
      <c r="F21" s="183"/>
      <c r="G21" s="183"/>
      <c r="H21" s="183"/>
    </row>
    <row r="23" spans="2:14" ht="14">
      <c r="C23" s="38" t="s">
        <v>71</v>
      </c>
      <c r="J23" s="1"/>
    </row>
    <row r="24" spans="2:14">
      <c r="J24" s="1"/>
    </row>
    <row r="25" spans="2:14">
      <c r="J25" s="1"/>
    </row>
    <row r="26" spans="2:14">
      <c r="J26" s="1"/>
    </row>
    <row r="27" spans="2:14">
      <c r="J27" s="1"/>
    </row>
    <row r="28" spans="2:14">
      <c r="J28" s="1"/>
    </row>
    <row r="29" spans="2:14">
      <c r="J29" s="1"/>
    </row>
    <row r="30" spans="2:14">
      <c r="J30" s="1"/>
    </row>
    <row r="31" spans="2:14">
      <c r="J31" s="1"/>
    </row>
    <row r="32" spans="2:14">
      <c r="J32" s="1"/>
    </row>
    <row r="33" spans="3:10">
      <c r="J33" s="1"/>
    </row>
    <row r="34" spans="3:10">
      <c r="J34" s="1"/>
    </row>
    <row r="35" spans="3:10">
      <c r="J35" s="1"/>
    </row>
    <row r="36" spans="3:10">
      <c r="J36" s="1"/>
    </row>
    <row r="37" spans="3:10">
      <c r="J37" s="1"/>
    </row>
    <row r="38" spans="3:10">
      <c r="J38" s="1"/>
    </row>
    <row r="39" spans="3:10">
      <c r="J39" s="1"/>
    </row>
    <row r="40" spans="3:10">
      <c r="J40" s="1"/>
    </row>
    <row r="41" spans="3:10">
      <c r="J41" s="1"/>
    </row>
    <row r="42" spans="3:10">
      <c r="J42" s="1"/>
    </row>
    <row r="43" spans="3:10">
      <c r="J43" s="1"/>
    </row>
    <row r="44" spans="3:10">
      <c r="J44" s="1"/>
    </row>
    <row r="45" spans="3:10">
      <c r="C45" s="6" t="s">
        <v>308</v>
      </c>
      <c r="J45" s="1"/>
    </row>
    <row r="46" spans="3:10">
      <c r="C46" s="183" t="s">
        <v>343</v>
      </c>
      <c r="D46" s="183"/>
      <c r="E46" s="183"/>
      <c r="F46" s="183"/>
      <c r="G46" s="183"/>
      <c r="H46" s="183"/>
      <c r="I46" s="183"/>
      <c r="J46" s="1"/>
    </row>
    <row r="47" spans="3:10">
      <c r="C47" s="183"/>
      <c r="D47" s="183"/>
      <c r="E47" s="183"/>
      <c r="F47" s="183"/>
      <c r="G47" s="183"/>
      <c r="H47" s="183"/>
      <c r="I47" s="183"/>
    </row>
  </sheetData>
  <mergeCells count="2">
    <mergeCell ref="B20:H21"/>
    <mergeCell ref="C46:I47"/>
  </mergeCells>
  <hyperlinks>
    <hyperlink ref="B1" location="Sommaire!A1" display="Retour au sommaire" xr:uid="{00000000-0004-0000-0600-000000000000}"/>
  </hyperlinks>
  <pageMargins left="0.7" right="0.7" top="0.75" bottom="0.75" header="0.3" footer="0.3"/>
  <pageSetup paperSize="9" scale="87"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B1:O55"/>
  <sheetViews>
    <sheetView showGridLines="0" zoomScaleNormal="100" workbookViewId="0">
      <selection activeCell="B1" sqref="B1"/>
    </sheetView>
  </sheetViews>
  <sheetFormatPr baseColWidth="10" defaultRowHeight="15"/>
  <cols>
    <col min="1" max="1" width="2.83203125" customWidth="1"/>
    <col min="2" max="2" width="21.6640625" customWidth="1"/>
    <col min="3" max="3" width="4.33203125" customWidth="1"/>
    <col min="4" max="6" width="10.5" customWidth="1"/>
  </cols>
  <sheetData>
    <row r="1" spans="2:12">
      <c r="B1" s="83" t="s">
        <v>295</v>
      </c>
      <c r="G1" s="32"/>
    </row>
    <row r="2" spans="2:12">
      <c r="B2" s="83"/>
      <c r="G2" s="32"/>
    </row>
    <row r="3" spans="2:12" s="35" customFormat="1" ht="18" customHeight="1">
      <c r="B3" s="52" t="s">
        <v>367</v>
      </c>
      <c r="C3" s="52"/>
      <c r="D3" s="52"/>
      <c r="H3" s="35" t="s">
        <v>355</v>
      </c>
    </row>
    <row r="4" spans="2:12" ht="78">
      <c r="B4" s="75" t="s">
        <v>30</v>
      </c>
      <c r="C4" s="80"/>
      <c r="D4" s="20" t="s">
        <v>364</v>
      </c>
      <c r="E4" s="126" t="s">
        <v>353</v>
      </c>
      <c r="F4" s="128" t="s">
        <v>354</v>
      </c>
      <c r="H4" s="88"/>
      <c r="I4" s="88"/>
    </row>
    <row r="5" spans="2:12">
      <c r="B5" s="76" t="s">
        <v>18</v>
      </c>
      <c r="C5" s="77" t="s">
        <v>97</v>
      </c>
      <c r="D5" s="142">
        <v>12262</v>
      </c>
      <c r="E5" s="142">
        <v>1444</v>
      </c>
      <c r="F5" s="170">
        <v>35.920492340849201</v>
      </c>
      <c r="H5" s="66"/>
      <c r="J5" s="66"/>
      <c r="L5" s="66"/>
    </row>
    <row r="6" spans="2:12">
      <c r="B6" s="76" t="s">
        <v>19</v>
      </c>
      <c r="C6" s="77" t="s">
        <v>98</v>
      </c>
      <c r="D6" s="143">
        <v>7906</v>
      </c>
      <c r="E6" s="143">
        <v>751</v>
      </c>
      <c r="F6" s="170">
        <v>21.4247005302866</v>
      </c>
      <c r="H6" s="66"/>
      <c r="J6" s="66"/>
      <c r="L6" s="66"/>
    </row>
    <row r="7" spans="2:12">
      <c r="B7" s="76" t="s">
        <v>20</v>
      </c>
      <c r="C7" s="77" t="s">
        <v>99</v>
      </c>
      <c r="D7" s="143">
        <v>7620</v>
      </c>
      <c r="E7" s="143">
        <v>900</v>
      </c>
      <c r="F7" s="170">
        <v>18.799675756667298</v>
      </c>
      <c r="H7" s="66"/>
      <c r="J7" s="66"/>
      <c r="L7" s="66"/>
    </row>
    <row r="8" spans="2:12">
      <c r="B8" s="76" t="s">
        <v>21</v>
      </c>
      <c r="C8" s="77" t="s">
        <v>100</v>
      </c>
      <c r="D8" s="143">
        <v>18819</v>
      </c>
      <c r="E8" s="143">
        <v>2174</v>
      </c>
      <c r="F8" s="170">
        <v>19.268110588801299</v>
      </c>
      <c r="H8" s="66"/>
      <c r="J8" s="66"/>
      <c r="L8" s="66"/>
    </row>
    <row r="9" spans="2:12">
      <c r="B9" s="76" t="s">
        <v>22</v>
      </c>
      <c r="C9" s="77" t="s">
        <v>101</v>
      </c>
      <c r="D9" s="143">
        <v>5883</v>
      </c>
      <c r="E9" s="143">
        <v>1110</v>
      </c>
      <c r="F9" s="170">
        <v>22.152973372485569</v>
      </c>
      <c r="H9" s="66"/>
      <c r="J9" s="66"/>
      <c r="L9" s="66"/>
    </row>
    <row r="10" spans="2:12">
      <c r="B10" s="76" t="s">
        <v>23</v>
      </c>
      <c r="C10" s="77" t="s">
        <v>102</v>
      </c>
      <c r="D10" s="143">
        <v>94037</v>
      </c>
      <c r="E10" s="143">
        <v>12229</v>
      </c>
      <c r="F10" s="172">
        <v>7.6884199968920068</v>
      </c>
      <c r="H10" s="66"/>
      <c r="J10" s="66"/>
      <c r="L10" s="66"/>
    </row>
    <row r="11" spans="2:12">
      <c r="B11" s="76" t="s">
        <v>24</v>
      </c>
      <c r="C11" s="77" t="s">
        <v>103</v>
      </c>
      <c r="D11" s="143">
        <v>24065</v>
      </c>
      <c r="E11" s="143">
        <v>3191</v>
      </c>
      <c r="F11" s="172">
        <v>11.18067527080202</v>
      </c>
      <c r="H11" s="66"/>
      <c r="J11" s="66"/>
      <c r="L11" s="66"/>
    </row>
    <row r="12" spans="2:12">
      <c r="B12" s="76" t="s">
        <v>31</v>
      </c>
      <c r="C12" s="77" t="s">
        <v>104</v>
      </c>
      <c r="D12" s="143">
        <v>28497</v>
      </c>
      <c r="E12" s="143">
        <v>3255</v>
      </c>
      <c r="F12" s="172">
        <v>10.250803232419081</v>
      </c>
      <c r="H12" s="66"/>
      <c r="J12" s="66"/>
      <c r="L12" s="66"/>
    </row>
    <row r="13" spans="2:12">
      <c r="B13" s="76" t="s">
        <v>25</v>
      </c>
      <c r="C13" s="77" t="s">
        <v>105</v>
      </c>
      <c r="D13" s="143">
        <v>31269</v>
      </c>
      <c r="E13" s="143">
        <v>4367</v>
      </c>
      <c r="F13" s="172">
        <v>11.303998003931209</v>
      </c>
      <c r="H13" s="66"/>
      <c r="J13" s="66"/>
      <c r="L13" s="66"/>
    </row>
    <row r="14" spans="2:12">
      <c r="B14" s="76" t="s">
        <v>32</v>
      </c>
      <c r="C14" s="77" t="s">
        <v>106</v>
      </c>
      <c r="D14" s="143">
        <v>82992</v>
      </c>
      <c r="E14" s="143">
        <v>11145</v>
      </c>
      <c r="F14" s="172">
        <v>14.392973470423181</v>
      </c>
      <c r="H14" s="66"/>
      <c r="J14" s="66"/>
      <c r="L14" s="66"/>
    </row>
    <row r="15" spans="2:12">
      <c r="B15" s="76" t="s">
        <v>33</v>
      </c>
      <c r="C15" s="77" t="s">
        <v>114</v>
      </c>
      <c r="D15" s="143">
        <v>54708</v>
      </c>
      <c r="E15" s="143">
        <v>6199</v>
      </c>
      <c r="F15" s="172">
        <v>9.3120912350401337</v>
      </c>
      <c r="H15" s="66"/>
      <c r="J15" s="66"/>
      <c r="L15" s="66"/>
    </row>
    <row r="16" spans="2:12">
      <c r="B16" s="76" t="s">
        <v>26</v>
      </c>
      <c r="C16" s="77" t="s">
        <v>107</v>
      </c>
      <c r="D16" s="143">
        <v>33360</v>
      </c>
      <c r="E16" s="143">
        <v>4081</v>
      </c>
      <c r="F16" s="172">
        <v>8.6828036958612795</v>
      </c>
      <c r="H16" s="66"/>
      <c r="J16" s="66"/>
      <c r="L16" s="66"/>
    </row>
    <row r="17" spans="2:15">
      <c r="B17" s="76" t="s">
        <v>27</v>
      </c>
      <c r="C17" s="77" t="s">
        <v>108</v>
      </c>
      <c r="D17" s="143">
        <v>25336</v>
      </c>
      <c r="E17" s="143">
        <v>3073</v>
      </c>
      <c r="F17" s="172">
        <v>7.8270497761485114</v>
      </c>
      <c r="H17" s="66"/>
      <c r="J17" s="66"/>
      <c r="L17" s="66"/>
    </row>
    <row r="18" spans="2:15">
      <c r="B18" s="76" t="s">
        <v>309</v>
      </c>
      <c r="C18" s="77" t="s">
        <v>109</v>
      </c>
      <c r="D18" s="143">
        <v>62770</v>
      </c>
      <c r="E18" s="143">
        <v>7363</v>
      </c>
      <c r="F18" s="172">
        <v>10.895822810745759</v>
      </c>
      <c r="H18" s="66"/>
      <c r="J18" s="66"/>
      <c r="L18" s="66"/>
    </row>
    <row r="19" spans="2:15">
      <c r="B19" s="76" t="s">
        <v>34</v>
      </c>
      <c r="C19" s="77" t="s">
        <v>110</v>
      </c>
      <c r="D19" s="143">
        <v>62872</v>
      </c>
      <c r="E19" s="143">
        <v>7708</v>
      </c>
      <c r="F19" s="172">
        <v>10.860998631374409</v>
      </c>
      <c r="H19" s="66"/>
      <c r="J19" s="66"/>
      <c r="L19" s="66"/>
    </row>
    <row r="20" spans="2:15">
      <c r="B20" s="76" t="s">
        <v>35</v>
      </c>
      <c r="C20" s="77" t="s">
        <v>111</v>
      </c>
      <c r="D20" s="143">
        <v>62468</v>
      </c>
      <c r="E20" s="143">
        <v>7025</v>
      </c>
      <c r="F20" s="172">
        <v>7.093010687076001</v>
      </c>
      <c r="H20" s="66"/>
      <c r="J20" s="66"/>
      <c r="L20" s="66"/>
    </row>
    <row r="21" spans="2:15" ht="15" customHeight="1">
      <c r="B21" s="76" t="s">
        <v>28</v>
      </c>
      <c r="C21" s="77" t="s">
        <v>112</v>
      </c>
      <c r="D21" s="143">
        <v>47435</v>
      </c>
      <c r="E21" s="143">
        <v>5435</v>
      </c>
      <c r="F21" s="172">
        <v>9.6783245593223093</v>
      </c>
      <c r="H21" s="66"/>
      <c r="J21" s="66"/>
      <c r="L21" s="66"/>
    </row>
    <row r="22" spans="2:15" ht="14.5" customHeight="1">
      <c r="B22" s="78" t="s">
        <v>29</v>
      </c>
      <c r="C22" s="79" t="s">
        <v>113</v>
      </c>
      <c r="D22" s="144">
        <v>2171</v>
      </c>
      <c r="E22" s="144">
        <v>270</v>
      </c>
      <c r="F22" s="172">
        <v>8.3472072466395542</v>
      </c>
      <c r="H22" s="66"/>
      <c r="J22" s="66"/>
    </row>
    <row r="23" spans="2:15" ht="14.5" customHeight="1">
      <c r="B23" s="114" t="s">
        <v>302</v>
      </c>
      <c r="C23" s="89"/>
      <c r="D23" s="127">
        <v>664470</v>
      </c>
      <c r="E23" s="127">
        <v>81720</v>
      </c>
      <c r="F23" s="173">
        <v>10.17294582865671</v>
      </c>
    </row>
    <row r="24" spans="2:15" ht="26.25" customHeight="1">
      <c r="B24" s="184" t="s">
        <v>362</v>
      </c>
      <c r="C24" s="184"/>
      <c r="D24" s="184"/>
      <c r="E24" s="184"/>
      <c r="F24" s="184"/>
    </row>
    <row r="25" spans="2:15" ht="15" customHeight="1">
      <c r="B25" s="51" t="s">
        <v>308</v>
      </c>
      <c r="C25" s="51"/>
      <c r="E25" s="1"/>
      <c r="F25" s="1"/>
    </row>
    <row r="26" spans="2:15" ht="48.75" customHeight="1">
      <c r="B26" s="186" t="s">
        <v>365</v>
      </c>
      <c r="C26" s="186"/>
      <c r="D26" s="186"/>
      <c r="E26" s="186"/>
      <c r="F26" s="186"/>
      <c r="I26" s="115"/>
      <c r="J26" s="115"/>
      <c r="K26" s="5"/>
      <c r="M26" s="115"/>
      <c r="N26" s="115"/>
      <c r="O26" s="5"/>
    </row>
    <row r="27" spans="2:15" ht="15" customHeight="1">
      <c r="B27" s="164"/>
      <c r="C27" s="164"/>
      <c r="D27" s="164"/>
      <c r="E27" s="164"/>
      <c r="F27" s="164"/>
      <c r="I27" s="115"/>
      <c r="J27" s="115"/>
      <c r="K27" s="5"/>
      <c r="M27" s="115"/>
      <c r="N27" s="115"/>
      <c r="O27" s="5"/>
    </row>
    <row r="28" spans="2:15">
      <c r="I28" s="115"/>
      <c r="J28" s="115"/>
      <c r="K28" s="5"/>
      <c r="M28" s="115"/>
      <c r="N28" s="115"/>
      <c r="O28" s="5"/>
    </row>
    <row r="29" spans="2:15">
      <c r="B29" s="185"/>
      <c r="C29" s="185"/>
      <c r="D29" s="185"/>
      <c r="E29" s="185"/>
      <c r="F29" s="185"/>
    </row>
    <row r="30" spans="2:15">
      <c r="B30" s="186"/>
      <c r="C30" s="186"/>
      <c r="D30" s="186"/>
      <c r="E30" s="186"/>
      <c r="F30" s="186"/>
    </row>
    <row r="31" spans="2:15">
      <c r="B31" s="188"/>
      <c r="C31" s="188"/>
      <c r="D31" s="188"/>
      <c r="E31" s="188"/>
    </row>
    <row r="39" spans="2:13">
      <c r="H39" s="51" t="s">
        <v>308</v>
      </c>
    </row>
    <row r="42" spans="2:13">
      <c r="H42" s="187"/>
      <c r="I42" s="187"/>
      <c r="J42" s="187"/>
      <c r="K42" s="187"/>
      <c r="L42" s="187"/>
      <c r="M42" s="187"/>
    </row>
    <row r="43" spans="2:13">
      <c r="H43" s="187"/>
      <c r="I43" s="187"/>
      <c r="J43" s="187"/>
      <c r="K43" s="187"/>
      <c r="L43" s="187"/>
      <c r="M43" s="187"/>
    </row>
    <row r="46" spans="2:13">
      <c r="B46" s="66"/>
      <c r="C46" s="66"/>
    </row>
    <row r="49" spans="2:7">
      <c r="C49" s="90"/>
      <c r="D49" s="32"/>
      <c r="E49" s="87"/>
      <c r="F49" s="87"/>
    </row>
    <row r="50" spans="2:7" ht="15" customHeight="1">
      <c r="C50" s="116"/>
      <c r="D50" s="116"/>
      <c r="E50" s="116"/>
      <c r="F50" s="116"/>
    </row>
    <row r="51" spans="2:7">
      <c r="B51" s="116"/>
      <c r="C51" s="116"/>
      <c r="D51" s="116"/>
      <c r="E51" s="116"/>
      <c r="F51" s="116"/>
    </row>
    <row r="53" spans="2:7">
      <c r="B53" s="51"/>
    </row>
    <row r="54" spans="2:7" ht="15" customHeight="1">
      <c r="B54" s="187"/>
      <c r="C54" s="187"/>
      <c r="D54" s="187"/>
      <c r="E54" s="187"/>
      <c r="F54" s="187"/>
      <c r="G54" s="187"/>
    </row>
    <row r="55" spans="2:7">
      <c r="B55" s="187"/>
      <c r="C55" s="187"/>
      <c r="D55" s="187"/>
      <c r="E55" s="187"/>
      <c r="F55" s="187"/>
      <c r="G55" s="187"/>
    </row>
  </sheetData>
  <sortState xmlns:xlrd2="http://schemas.microsoft.com/office/spreadsheetml/2017/richdata2" ref="B3:D20">
    <sortCondition ref="B3:B20"/>
  </sortState>
  <mergeCells count="7">
    <mergeCell ref="B24:F24"/>
    <mergeCell ref="B29:F29"/>
    <mergeCell ref="B30:F30"/>
    <mergeCell ref="B54:G55"/>
    <mergeCell ref="H42:M43"/>
    <mergeCell ref="B31:E31"/>
    <mergeCell ref="B26:F26"/>
  </mergeCells>
  <hyperlinks>
    <hyperlink ref="B1" location="Sommaire!A1" display="Retour au sommaire" xr:uid="{00000000-0004-0000-0700-000000000000}"/>
  </hyperlinks>
  <pageMargins left="0.7" right="0.7" top="0.75" bottom="0.75" header="0.3" footer="0.3"/>
  <pageSetup paperSize="9" scale="8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N119"/>
  <sheetViews>
    <sheetView showGridLines="0" zoomScaleNormal="100" workbookViewId="0">
      <selection activeCell="A78" sqref="A78:XFD78"/>
    </sheetView>
  </sheetViews>
  <sheetFormatPr baseColWidth="10" defaultColWidth="11.5" defaultRowHeight="15"/>
  <cols>
    <col min="1" max="1" width="2.83203125" customWidth="1"/>
    <col min="2" max="2" width="21.6640625" customWidth="1"/>
    <col min="3" max="3" width="4.33203125" customWidth="1"/>
    <col min="4" max="4" width="10.5" customWidth="1"/>
    <col min="5" max="5" width="10.5" style="133" customWidth="1"/>
    <col min="6" max="7" width="10.5" customWidth="1"/>
  </cols>
  <sheetData>
    <row r="1" spans="2:8">
      <c r="B1" s="83" t="s">
        <v>295</v>
      </c>
      <c r="H1" s="32"/>
    </row>
    <row r="2" spans="2:8" s="35" customFormat="1" ht="18" customHeight="1">
      <c r="B2" s="52" t="s">
        <v>366</v>
      </c>
      <c r="C2" s="52"/>
      <c r="D2" s="52"/>
      <c r="E2" s="134"/>
      <c r="F2" s="91"/>
      <c r="G2" s="91"/>
      <c r="H2" s="35" t="s">
        <v>352</v>
      </c>
    </row>
    <row r="3" spans="2:8" ht="78">
      <c r="B3" s="75" t="s">
        <v>294</v>
      </c>
      <c r="C3" s="80"/>
      <c r="D3" s="82" t="s">
        <v>364</v>
      </c>
      <c r="E3" s="126" t="s">
        <v>353</v>
      </c>
      <c r="F3" s="141" t="s">
        <v>354</v>
      </c>
      <c r="G3" s="129"/>
      <c r="H3" s="88"/>
    </row>
    <row r="4" spans="2:8">
      <c r="B4" s="71" t="s">
        <v>115</v>
      </c>
      <c r="C4" s="81" t="s">
        <v>97</v>
      </c>
      <c r="D4" s="140">
        <v>3138</v>
      </c>
      <c r="E4" s="140">
        <v>333</v>
      </c>
      <c r="F4" s="169">
        <v>4.6720062103343398</v>
      </c>
      <c r="G4" s="130"/>
    </row>
    <row r="5" spans="2:8">
      <c r="B5" s="67" t="s">
        <v>116</v>
      </c>
      <c r="C5" s="68" t="s">
        <v>98</v>
      </c>
      <c r="D5" s="139">
        <v>7354</v>
      </c>
      <c r="E5" s="139">
        <v>1065</v>
      </c>
      <c r="F5" s="170">
        <v>18.3101442407538</v>
      </c>
      <c r="G5" s="130"/>
    </row>
    <row r="6" spans="2:8">
      <c r="B6" s="67" t="s">
        <v>117</v>
      </c>
      <c r="C6" s="68" t="s">
        <v>99</v>
      </c>
      <c r="D6" s="139">
        <v>3564</v>
      </c>
      <c r="E6" s="139">
        <v>382</v>
      </c>
      <c r="F6" s="170">
        <v>11.315924431762699</v>
      </c>
      <c r="G6" s="130"/>
    </row>
    <row r="7" spans="2:8">
      <c r="B7" s="67" t="s">
        <v>118</v>
      </c>
      <c r="C7" s="68" t="s">
        <v>100</v>
      </c>
      <c r="D7" s="139">
        <v>1264</v>
      </c>
      <c r="E7" s="139">
        <v>177</v>
      </c>
      <c r="F7" s="170">
        <v>12.031712815776199</v>
      </c>
      <c r="G7" s="130"/>
    </row>
    <row r="8" spans="2:8">
      <c r="B8" s="67" t="s">
        <v>120</v>
      </c>
      <c r="C8" s="68" t="s">
        <v>119</v>
      </c>
      <c r="D8" s="139">
        <v>923</v>
      </c>
      <c r="E8" s="139">
        <v>110</v>
      </c>
      <c r="F8" s="170">
        <v>9.0030480263749908</v>
      </c>
      <c r="G8" s="130"/>
    </row>
    <row r="9" spans="2:8">
      <c r="B9" s="67" t="s">
        <v>121</v>
      </c>
      <c r="C9" s="68" t="s">
        <v>101</v>
      </c>
      <c r="D9" s="139">
        <v>7754</v>
      </c>
      <c r="E9" s="139">
        <v>1021</v>
      </c>
      <c r="F9" s="170">
        <v>8.6638335070035204</v>
      </c>
      <c r="G9" s="130"/>
    </row>
    <row r="10" spans="2:8">
      <c r="B10" s="67" t="s">
        <v>123</v>
      </c>
      <c r="C10" s="68" t="s">
        <v>122</v>
      </c>
      <c r="D10" s="139">
        <v>2350</v>
      </c>
      <c r="E10" s="139">
        <v>272</v>
      </c>
      <c r="F10" s="170">
        <v>8.8766881923761591</v>
      </c>
      <c r="G10" s="130"/>
    </row>
    <row r="11" spans="2:8">
      <c r="B11" s="67" t="s">
        <v>125</v>
      </c>
      <c r="C11" s="68" t="s">
        <v>124</v>
      </c>
      <c r="D11" s="139">
        <v>3224</v>
      </c>
      <c r="E11" s="139">
        <v>340</v>
      </c>
      <c r="F11" s="170">
        <v>12.463710872620901</v>
      </c>
      <c r="G11" s="130"/>
    </row>
    <row r="12" spans="2:8">
      <c r="B12" s="67" t="s">
        <v>127</v>
      </c>
      <c r="C12" s="68" t="s">
        <v>126</v>
      </c>
      <c r="D12" s="139">
        <v>1510</v>
      </c>
      <c r="E12" s="139">
        <v>159</v>
      </c>
      <c r="F12" s="170">
        <v>10.8833659482444</v>
      </c>
      <c r="G12" s="130"/>
    </row>
    <row r="13" spans="2:8">
      <c r="B13" s="67" t="s">
        <v>129</v>
      </c>
      <c r="C13" s="68" t="s">
        <v>128</v>
      </c>
      <c r="D13" s="139">
        <v>2785</v>
      </c>
      <c r="E13" s="139">
        <v>346</v>
      </c>
      <c r="F13" s="170">
        <v>8.8759680435695394</v>
      </c>
      <c r="G13" s="130"/>
    </row>
    <row r="14" spans="2:8">
      <c r="B14" s="67" t="s">
        <v>130</v>
      </c>
      <c r="C14" s="68" t="s">
        <v>102</v>
      </c>
      <c r="D14" s="139">
        <v>3255</v>
      </c>
      <c r="E14" s="139">
        <v>450</v>
      </c>
      <c r="F14" s="170">
        <v>12.5422931981959</v>
      </c>
      <c r="G14" s="130"/>
    </row>
    <row r="15" spans="2:8">
      <c r="B15" s="67" t="s">
        <v>132</v>
      </c>
      <c r="C15" s="68" t="s">
        <v>131</v>
      </c>
      <c r="D15" s="139">
        <v>1885</v>
      </c>
      <c r="E15" s="139">
        <v>199</v>
      </c>
      <c r="F15" s="170">
        <v>7.7688945191119396</v>
      </c>
      <c r="G15" s="130"/>
    </row>
    <row r="16" spans="2:8">
      <c r="B16" s="67" t="s">
        <v>134</v>
      </c>
      <c r="C16" s="68" t="s">
        <v>133</v>
      </c>
      <c r="D16" s="139">
        <v>19572</v>
      </c>
      <c r="E16" s="139">
        <v>2306</v>
      </c>
      <c r="F16" s="170">
        <v>9.2005393541720899</v>
      </c>
      <c r="G16" s="130"/>
    </row>
    <row r="17" spans="2:8">
      <c r="B17" s="67" t="s">
        <v>136</v>
      </c>
      <c r="C17" s="68" t="s">
        <v>135</v>
      </c>
      <c r="D17" s="139">
        <v>7075</v>
      </c>
      <c r="E17" s="139">
        <v>1010</v>
      </c>
      <c r="F17" s="170">
        <v>11.350965424663199</v>
      </c>
      <c r="G17" s="130"/>
    </row>
    <row r="18" spans="2:8">
      <c r="B18" s="67" t="s">
        <v>138</v>
      </c>
      <c r="C18" s="68" t="s">
        <v>137</v>
      </c>
      <c r="D18" s="139">
        <v>1419</v>
      </c>
      <c r="E18" s="139">
        <v>161</v>
      </c>
      <c r="F18" s="170">
        <v>12.6029633293017</v>
      </c>
      <c r="G18" s="130"/>
    </row>
    <row r="19" spans="2:8">
      <c r="B19" s="67" t="s">
        <v>140</v>
      </c>
      <c r="C19" s="68" t="s">
        <v>139</v>
      </c>
      <c r="D19" s="139">
        <v>3993</v>
      </c>
      <c r="E19" s="139">
        <v>415</v>
      </c>
      <c r="F19" s="170">
        <v>12.025526373410599</v>
      </c>
      <c r="G19" s="130"/>
    </row>
    <row r="20" spans="2:8" ht="15" customHeight="1">
      <c r="B20" s="67" t="s">
        <v>142</v>
      </c>
      <c r="C20" s="68" t="s">
        <v>141</v>
      </c>
      <c r="D20" s="139">
        <v>5608</v>
      </c>
      <c r="E20" s="139">
        <v>747</v>
      </c>
      <c r="F20" s="170">
        <v>11.331994891182701</v>
      </c>
      <c r="G20" s="130"/>
    </row>
    <row r="21" spans="2:8" ht="14.5" customHeight="1">
      <c r="B21" s="67" t="s">
        <v>144</v>
      </c>
      <c r="C21" s="68" t="s">
        <v>143</v>
      </c>
      <c r="D21" s="139">
        <v>3314</v>
      </c>
      <c r="E21" s="139">
        <v>441</v>
      </c>
      <c r="F21" s="170">
        <v>15.053287397538201</v>
      </c>
      <c r="G21" s="130"/>
    </row>
    <row r="22" spans="2:8">
      <c r="B22" s="67" t="s">
        <v>146</v>
      </c>
      <c r="C22" s="68" t="s">
        <v>145</v>
      </c>
      <c r="D22" s="139">
        <v>2369</v>
      </c>
      <c r="E22" s="139">
        <v>230</v>
      </c>
      <c r="F22" s="170">
        <v>9.6607613885698598</v>
      </c>
      <c r="G22" s="130"/>
    </row>
    <row r="23" spans="2:8">
      <c r="B23" s="67" t="s">
        <v>148</v>
      </c>
      <c r="C23" s="68" t="s">
        <v>147</v>
      </c>
      <c r="D23" s="139">
        <v>739</v>
      </c>
      <c r="E23" s="139">
        <v>80</v>
      </c>
      <c r="F23" s="170">
        <v>5.9600248228231196</v>
      </c>
      <c r="G23" s="130"/>
    </row>
    <row r="24" spans="2:8">
      <c r="B24" s="67" t="s">
        <v>150</v>
      </c>
      <c r="C24" s="68" t="s">
        <v>149</v>
      </c>
      <c r="D24" s="139">
        <v>1432</v>
      </c>
      <c r="E24" s="139">
        <v>190</v>
      </c>
      <c r="F24" s="170">
        <v>9.9286921430228201</v>
      </c>
      <c r="G24" s="130"/>
    </row>
    <row r="25" spans="2:8" ht="15" customHeight="1">
      <c r="B25" s="67" t="s">
        <v>152</v>
      </c>
      <c r="C25" s="68" t="s">
        <v>151</v>
      </c>
      <c r="D25" s="139">
        <v>6797</v>
      </c>
      <c r="E25" s="139">
        <v>730</v>
      </c>
      <c r="F25" s="170">
        <v>9.8342195229453999</v>
      </c>
      <c r="G25" s="130"/>
    </row>
    <row r="26" spans="2:8">
      <c r="B26" s="67" t="s">
        <v>154</v>
      </c>
      <c r="C26" s="68" t="s">
        <v>153</v>
      </c>
      <c r="D26" s="139">
        <v>3475</v>
      </c>
      <c r="E26" s="139">
        <v>402</v>
      </c>
      <c r="F26" s="170">
        <v>6.7787045042637297</v>
      </c>
      <c r="G26" s="130"/>
    </row>
    <row r="27" spans="2:8">
      <c r="B27" s="67" t="s">
        <v>156</v>
      </c>
      <c r="C27" s="68" t="s">
        <v>155</v>
      </c>
      <c r="D27" s="139">
        <v>1061</v>
      </c>
      <c r="E27" s="139">
        <v>113</v>
      </c>
      <c r="F27" s="170">
        <v>11.696649074957501</v>
      </c>
      <c r="G27" s="130"/>
    </row>
    <row r="28" spans="2:8">
      <c r="B28" s="67" t="s">
        <v>157</v>
      </c>
      <c r="C28" s="68" t="s">
        <v>103</v>
      </c>
      <c r="D28" s="139">
        <v>4115</v>
      </c>
      <c r="E28" s="139">
        <v>469</v>
      </c>
      <c r="F28" s="170">
        <v>13.2926582696337</v>
      </c>
      <c r="G28" s="130"/>
    </row>
    <row r="29" spans="2:8">
      <c r="B29" s="67" t="s">
        <v>159</v>
      </c>
      <c r="C29" s="68" t="s">
        <v>158</v>
      </c>
      <c r="D29" s="139">
        <v>6643</v>
      </c>
      <c r="E29" s="139">
        <v>755</v>
      </c>
      <c r="F29" s="170">
        <v>10.6387979909187</v>
      </c>
      <c r="G29" s="130"/>
      <c r="H29" s="32"/>
    </row>
    <row r="30" spans="2:8">
      <c r="B30" s="67" t="s">
        <v>161</v>
      </c>
      <c r="C30" s="68" t="s">
        <v>160</v>
      </c>
      <c r="D30" s="139">
        <v>4289</v>
      </c>
      <c r="E30" s="139">
        <v>469</v>
      </c>
      <c r="F30" s="170">
        <v>8.5195606367754202</v>
      </c>
      <c r="G30" s="130"/>
    </row>
    <row r="31" spans="2:8">
      <c r="B31" s="67" t="s">
        <v>162</v>
      </c>
      <c r="C31" s="68" t="s">
        <v>104</v>
      </c>
      <c r="D31" s="139">
        <v>4567</v>
      </c>
      <c r="E31" s="139">
        <v>612</v>
      </c>
      <c r="F31" s="170">
        <v>9.7144527662693196</v>
      </c>
      <c r="G31" s="130"/>
    </row>
    <row r="32" spans="2:8">
      <c r="B32" s="67" t="s">
        <v>163</v>
      </c>
      <c r="C32" s="68" t="s">
        <v>105</v>
      </c>
      <c r="D32" s="139">
        <v>3068</v>
      </c>
      <c r="E32" s="139">
        <v>370</v>
      </c>
      <c r="F32" s="170">
        <v>8.3077581592317902</v>
      </c>
      <c r="G32" s="130"/>
    </row>
    <row r="33" spans="2:14">
      <c r="B33" s="67" t="s">
        <v>165</v>
      </c>
      <c r="C33" s="68" t="s">
        <v>164</v>
      </c>
      <c r="D33" s="139">
        <v>6732</v>
      </c>
      <c r="E33" s="139">
        <v>736</v>
      </c>
      <c r="F33" s="170">
        <v>7.1543780591419202</v>
      </c>
      <c r="G33" s="130"/>
    </row>
    <row r="34" spans="2:14">
      <c r="B34" s="67" t="s">
        <v>167</v>
      </c>
      <c r="C34" s="68" t="s">
        <v>166</v>
      </c>
      <c r="D34" s="139">
        <v>8356</v>
      </c>
      <c r="E34" s="139">
        <v>999</v>
      </c>
      <c r="F34" s="170">
        <v>12.2761772144936</v>
      </c>
      <c r="G34" s="130"/>
    </row>
    <row r="35" spans="2:14">
      <c r="B35" s="67" t="s">
        <v>169</v>
      </c>
      <c r="C35" s="68" t="s">
        <v>168</v>
      </c>
      <c r="D35" s="139">
        <v>16365</v>
      </c>
      <c r="E35" s="139">
        <v>1925</v>
      </c>
      <c r="F35" s="170">
        <v>9.1882463667437406</v>
      </c>
      <c r="G35" s="130"/>
    </row>
    <row r="36" spans="2:14">
      <c r="B36" s="67" t="s">
        <v>170</v>
      </c>
      <c r="C36" s="68" t="s">
        <v>106</v>
      </c>
      <c r="D36" s="139">
        <v>1753</v>
      </c>
      <c r="E36" s="139">
        <v>234</v>
      </c>
      <c r="F36" s="170">
        <v>14.0844564514341</v>
      </c>
      <c r="G36" s="130"/>
    </row>
    <row r="37" spans="2:14">
      <c r="B37" s="67" t="s">
        <v>172</v>
      </c>
      <c r="C37" s="68" t="s">
        <v>171</v>
      </c>
      <c r="D37" s="139">
        <v>17673</v>
      </c>
      <c r="E37" s="139">
        <v>2174</v>
      </c>
      <c r="F37" s="170">
        <v>9.9235276136410295</v>
      </c>
      <c r="G37" s="130"/>
    </row>
    <row r="38" spans="2:14">
      <c r="B38" s="67" t="s">
        <v>174</v>
      </c>
      <c r="C38" s="68" t="s">
        <v>173</v>
      </c>
      <c r="D38" s="139">
        <v>13340</v>
      </c>
      <c r="E38" s="139">
        <v>1865</v>
      </c>
      <c r="F38" s="170">
        <v>11.663792721462499</v>
      </c>
      <c r="G38" s="130"/>
      <c r="H38" s="51" t="s">
        <v>308</v>
      </c>
      <c r="I38" s="51"/>
      <c r="J38" s="110"/>
      <c r="K38" s="105"/>
      <c r="L38" s="105"/>
      <c r="M38" s="111"/>
      <c r="N38" s="110"/>
    </row>
    <row r="39" spans="2:14">
      <c r="B39" s="67" t="s">
        <v>176</v>
      </c>
      <c r="C39" s="68" t="s">
        <v>175</v>
      </c>
      <c r="D39" s="139">
        <v>10260</v>
      </c>
      <c r="E39" s="139">
        <v>1310</v>
      </c>
      <c r="F39" s="170">
        <v>8.5072351544025206</v>
      </c>
      <c r="G39" s="130"/>
      <c r="H39" s="187"/>
      <c r="I39" s="187"/>
      <c r="J39" s="187"/>
      <c r="K39" s="187"/>
      <c r="L39" s="187"/>
      <c r="M39" s="187"/>
      <c r="N39" s="187"/>
    </row>
    <row r="40" spans="2:14">
      <c r="B40" s="67" t="s">
        <v>178</v>
      </c>
      <c r="C40" s="68" t="s">
        <v>177</v>
      </c>
      <c r="D40" s="139">
        <v>2588</v>
      </c>
      <c r="E40" s="139">
        <v>338</v>
      </c>
      <c r="F40" s="170">
        <v>17.278037124952899</v>
      </c>
      <c r="G40" s="130"/>
      <c r="H40" s="187"/>
      <c r="I40" s="187"/>
      <c r="J40" s="187"/>
      <c r="K40" s="187"/>
      <c r="L40" s="187"/>
      <c r="M40" s="187"/>
      <c r="N40" s="187"/>
    </row>
    <row r="41" spans="2:14">
      <c r="B41" s="67" t="s">
        <v>180</v>
      </c>
      <c r="C41" s="68" t="s">
        <v>179</v>
      </c>
      <c r="D41" s="139">
        <v>6510</v>
      </c>
      <c r="E41" s="139">
        <v>873</v>
      </c>
      <c r="F41" s="170">
        <v>11.2303962069735</v>
      </c>
      <c r="G41" s="130"/>
    </row>
    <row r="42" spans="2:14">
      <c r="B42" s="67" t="s">
        <v>182</v>
      </c>
      <c r="C42" s="68" t="s">
        <v>181</v>
      </c>
      <c r="D42" s="139">
        <v>9188</v>
      </c>
      <c r="E42" s="139">
        <v>1008</v>
      </c>
      <c r="F42" s="170">
        <v>6.0827810116235899</v>
      </c>
      <c r="G42" s="130"/>
    </row>
    <row r="43" spans="2:14">
      <c r="B43" s="67" t="s">
        <v>184</v>
      </c>
      <c r="C43" s="68" t="s">
        <v>183</v>
      </c>
      <c r="D43" s="139">
        <v>1886</v>
      </c>
      <c r="E43" s="139">
        <v>227</v>
      </c>
      <c r="F43" s="170">
        <v>8.99280111412431</v>
      </c>
      <c r="G43" s="130"/>
    </row>
    <row r="44" spans="2:14">
      <c r="B44" s="67" t="s">
        <v>186</v>
      </c>
      <c r="C44" s="68" t="s">
        <v>185</v>
      </c>
      <c r="D44" s="139">
        <v>3453</v>
      </c>
      <c r="E44" s="139">
        <v>406</v>
      </c>
      <c r="F44" s="170">
        <v>10.787032753580201</v>
      </c>
      <c r="G44" s="130"/>
    </row>
    <row r="45" spans="2:14">
      <c r="B45" s="67" t="s">
        <v>188</v>
      </c>
      <c r="C45" s="68" t="s">
        <v>187</v>
      </c>
      <c r="D45" s="139">
        <v>2666</v>
      </c>
      <c r="E45" s="139">
        <v>356</v>
      </c>
      <c r="F45" s="170">
        <v>11.325298831917401</v>
      </c>
      <c r="G45" s="130"/>
    </row>
    <row r="46" spans="2:14">
      <c r="B46" s="67" t="s">
        <v>190</v>
      </c>
      <c r="C46" s="68" t="s">
        <v>189</v>
      </c>
      <c r="D46" s="139">
        <v>7161</v>
      </c>
      <c r="E46" s="139">
        <v>760</v>
      </c>
      <c r="F46" s="170">
        <v>8.0799579819162908</v>
      </c>
      <c r="G46" s="130"/>
    </row>
    <row r="47" spans="2:14">
      <c r="B47" s="67" t="s">
        <v>192</v>
      </c>
      <c r="C47" s="68" t="s">
        <v>191</v>
      </c>
      <c r="D47" s="139">
        <v>2385</v>
      </c>
      <c r="E47" s="139">
        <v>227</v>
      </c>
      <c r="F47" s="170">
        <v>10.1219041395413</v>
      </c>
      <c r="G47" s="130"/>
    </row>
    <row r="48" spans="2:14">
      <c r="B48" s="67" t="s">
        <v>193</v>
      </c>
      <c r="C48" s="68" t="s">
        <v>114</v>
      </c>
      <c r="D48" s="139">
        <v>12917</v>
      </c>
      <c r="E48" s="139">
        <v>1581</v>
      </c>
      <c r="F48" s="170">
        <v>8.3955545122077204</v>
      </c>
      <c r="G48" s="130"/>
    </row>
    <row r="49" spans="2:7">
      <c r="B49" s="67" t="s">
        <v>195</v>
      </c>
      <c r="C49" s="68" t="s">
        <v>194</v>
      </c>
      <c r="D49" s="139">
        <v>5919</v>
      </c>
      <c r="E49" s="139">
        <v>813</v>
      </c>
      <c r="F49" s="170">
        <v>9.9475374259920706</v>
      </c>
      <c r="G49" s="130"/>
    </row>
    <row r="50" spans="2:7">
      <c r="B50" s="67" t="s">
        <v>197</v>
      </c>
      <c r="C50" s="68" t="s">
        <v>196</v>
      </c>
      <c r="D50" s="139">
        <v>1970</v>
      </c>
      <c r="E50" s="139">
        <v>162</v>
      </c>
      <c r="F50" s="170">
        <v>11.2430151212272</v>
      </c>
      <c r="G50" s="130"/>
    </row>
    <row r="51" spans="2:7">
      <c r="B51" s="67" t="s">
        <v>199</v>
      </c>
      <c r="C51" s="68" t="s">
        <v>198</v>
      </c>
      <c r="D51" s="139">
        <v>3577</v>
      </c>
      <c r="E51" s="139">
        <v>375</v>
      </c>
      <c r="F51" s="170">
        <v>11.878789856502101</v>
      </c>
      <c r="G51" s="130"/>
    </row>
    <row r="52" spans="2:7">
      <c r="B52" s="67" t="s">
        <v>201</v>
      </c>
      <c r="C52" s="68" t="s">
        <v>200</v>
      </c>
      <c r="D52" s="139">
        <v>523</v>
      </c>
      <c r="E52" s="139">
        <v>56</v>
      </c>
      <c r="F52" s="170">
        <v>7.29378319815096</v>
      </c>
      <c r="G52" s="130"/>
    </row>
    <row r="53" spans="2:7">
      <c r="B53" s="67" t="s">
        <v>203</v>
      </c>
      <c r="C53" s="68" t="s">
        <v>202</v>
      </c>
      <c r="D53" s="139">
        <v>8301</v>
      </c>
      <c r="E53" s="139">
        <v>1025</v>
      </c>
      <c r="F53" s="170">
        <v>9.1625182879184006</v>
      </c>
      <c r="G53" s="130"/>
    </row>
    <row r="54" spans="2:7">
      <c r="B54" s="67" t="s">
        <v>205</v>
      </c>
      <c r="C54" s="68" t="s">
        <v>204</v>
      </c>
      <c r="D54" s="139">
        <v>3621</v>
      </c>
      <c r="E54" s="139">
        <v>361</v>
      </c>
      <c r="F54" s="170">
        <v>7.8513242170922197</v>
      </c>
      <c r="G54" s="130"/>
    </row>
    <row r="55" spans="2:7">
      <c r="B55" s="67" t="s">
        <v>207</v>
      </c>
      <c r="C55" s="68" t="s">
        <v>206</v>
      </c>
      <c r="D55" s="139">
        <v>5493</v>
      </c>
      <c r="E55" s="139">
        <v>545</v>
      </c>
      <c r="F55" s="170">
        <v>7.1633001275452601</v>
      </c>
      <c r="G55" s="130"/>
    </row>
    <row r="56" spans="2:7">
      <c r="B56" s="67" t="s">
        <v>208</v>
      </c>
      <c r="C56" s="68" t="s">
        <v>107</v>
      </c>
      <c r="D56" s="139">
        <v>1443</v>
      </c>
      <c r="E56" s="139">
        <v>182</v>
      </c>
      <c r="F56" s="170">
        <v>11.1279702402454</v>
      </c>
      <c r="G56" s="130"/>
    </row>
    <row r="57" spans="2:7">
      <c r="B57" s="67" t="s">
        <v>209</v>
      </c>
      <c r="C57" s="68" t="s">
        <v>108</v>
      </c>
      <c r="D57" s="139">
        <v>2522</v>
      </c>
      <c r="E57" s="139">
        <v>306</v>
      </c>
      <c r="F57" s="170">
        <v>9.0667901061232605</v>
      </c>
      <c r="G57" s="130"/>
    </row>
    <row r="58" spans="2:7">
      <c r="B58" s="67" t="s">
        <v>211</v>
      </c>
      <c r="C58" s="68" t="s">
        <v>210</v>
      </c>
      <c r="D58" s="139">
        <v>9130</v>
      </c>
      <c r="E58" s="139">
        <v>956</v>
      </c>
      <c r="F58" s="170">
        <v>9.1817710604171996</v>
      </c>
      <c r="G58" s="130"/>
    </row>
    <row r="59" spans="2:7">
      <c r="B59" s="67" t="s">
        <v>213</v>
      </c>
      <c r="C59" s="68" t="s">
        <v>212</v>
      </c>
      <c r="D59" s="139">
        <v>2063</v>
      </c>
      <c r="E59" s="139">
        <v>230</v>
      </c>
      <c r="F59" s="170">
        <v>12.806719828061</v>
      </c>
      <c r="G59" s="130"/>
    </row>
    <row r="60" spans="2:7">
      <c r="B60" s="67" t="s">
        <v>215</v>
      </c>
      <c r="C60" s="68" t="s">
        <v>214</v>
      </c>
      <c r="D60" s="139">
        <v>4869</v>
      </c>
      <c r="E60" s="139">
        <v>625</v>
      </c>
      <c r="F60" s="170">
        <v>8.2140939469216505</v>
      </c>
      <c r="G60" s="130"/>
    </row>
    <row r="61" spans="2:7">
      <c r="B61" s="67" t="s">
        <v>217</v>
      </c>
      <c r="C61" s="68" t="s">
        <v>216</v>
      </c>
      <c r="D61" s="139">
        <v>7509</v>
      </c>
      <c r="E61" s="139">
        <v>1024</v>
      </c>
      <c r="F61" s="170">
        <v>8.8656171437616997</v>
      </c>
      <c r="G61" s="130"/>
    </row>
    <row r="62" spans="2:7">
      <c r="B62" s="67" t="s">
        <v>219</v>
      </c>
      <c r="C62" s="68" t="s">
        <v>218</v>
      </c>
      <c r="D62" s="139">
        <v>2142</v>
      </c>
      <c r="E62" s="139">
        <v>242</v>
      </c>
      <c r="F62" s="170">
        <v>12.9844651119407</v>
      </c>
      <c r="G62" s="130"/>
    </row>
    <row r="63" spans="2:7">
      <c r="B63" s="67" t="s">
        <v>221</v>
      </c>
      <c r="C63" s="68" t="s">
        <v>220</v>
      </c>
      <c r="D63" s="139">
        <v>39836</v>
      </c>
      <c r="E63" s="139">
        <v>5014</v>
      </c>
      <c r="F63" s="170">
        <v>13.7206988736145</v>
      </c>
      <c r="G63" s="130"/>
    </row>
    <row r="64" spans="2:7">
      <c r="B64" s="67" t="s">
        <v>223</v>
      </c>
      <c r="C64" s="68" t="s">
        <v>222</v>
      </c>
      <c r="D64" s="139">
        <v>7803</v>
      </c>
      <c r="E64" s="139">
        <v>1041</v>
      </c>
      <c r="F64" s="170">
        <v>10.608578289334799</v>
      </c>
      <c r="G64" s="130"/>
    </row>
    <row r="65" spans="2:7">
      <c r="B65" s="67" t="s">
        <v>225</v>
      </c>
      <c r="C65" s="68" t="s">
        <v>224</v>
      </c>
      <c r="D65" s="139">
        <v>2199</v>
      </c>
      <c r="E65" s="139">
        <v>244</v>
      </c>
      <c r="F65" s="170">
        <v>8.9155433730970408</v>
      </c>
      <c r="G65" s="130"/>
    </row>
    <row r="66" spans="2:7">
      <c r="B66" s="67" t="s">
        <v>227</v>
      </c>
      <c r="C66" s="68" t="s">
        <v>226</v>
      </c>
      <c r="D66" s="139">
        <v>20192</v>
      </c>
      <c r="E66" s="139">
        <v>2940</v>
      </c>
      <c r="F66" s="170">
        <v>16.816699434394199</v>
      </c>
      <c r="G66" s="130"/>
    </row>
    <row r="67" spans="2:7">
      <c r="B67" s="67" t="s">
        <v>229</v>
      </c>
      <c r="C67" s="68" t="s">
        <v>228</v>
      </c>
      <c r="D67" s="139">
        <v>6253</v>
      </c>
      <c r="E67" s="139">
        <v>865</v>
      </c>
      <c r="F67" s="170">
        <v>9.9688850334896308</v>
      </c>
      <c r="G67" s="130"/>
    </row>
    <row r="68" spans="2:7">
      <c r="B68" s="67" t="s">
        <v>231</v>
      </c>
      <c r="C68" s="68" t="s">
        <v>230</v>
      </c>
      <c r="D68" s="139">
        <v>6715</v>
      </c>
      <c r="E68" s="139">
        <v>886</v>
      </c>
      <c r="F68" s="170">
        <v>12.281846984201399</v>
      </c>
      <c r="G68" s="130"/>
    </row>
    <row r="69" spans="2:7">
      <c r="B69" s="67" t="s">
        <v>233</v>
      </c>
      <c r="C69" s="68" t="s">
        <v>232</v>
      </c>
      <c r="D69" s="139">
        <v>2162</v>
      </c>
      <c r="E69" s="139">
        <v>299</v>
      </c>
      <c r="F69" s="170">
        <v>12.4782652866378</v>
      </c>
      <c r="G69" s="130"/>
    </row>
    <row r="70" spans="2:7">
      <c r="B70" s="67" t="s">
        <v>235</v>
      </c>
      <c r="C70" s="68" t="s">
        <v>234</v>
      </c>
      <c r="D70" s="139">
        <v>5007</v>
      </c>
      <c r="E70" s="139">
        <v>506</v>
      </c>
      <c r="F70" s="170">
        <v>10.372142984663</v>
      </c>
      <c r="G70" s="130"/>
    </row>
    <row r="71" spans="2:7">
      <c r="B71" s="67" t="s">
        <v>237</v>
      </c>
      <c r="C71" s="68" t="s">
        <v>236</v>
      </c>
      <c r="D71" s="139">
        <v>11844</v>
      </c>
      <c r="E71" s="139">
        <v>1351</v>
      </c>
      <c r="F71" s="170">
        <v>8.9921819688643296</v>
      </c>
      <c r="G71" s="130"/>
    </row>
    <row r="72" spans="2:7">
      <c r="B72" s="67" t="s">
        <v>239</v>
      </c>
      <c r="C72" s="68" t="s">
        <v>238</v>
      </c>
      <c r="D72" s="139">
        <v>6409</v>
      </c>
      <c r="E72" s="139">
        <v>736</v>
      </c>
      <c r="F72" s="170">
        <v>8.9543885549299809</v>
      </c>
      <c r="G72" s="130"/>
    </row>
    <row r="73" spans="2:7">
      <c r="B73" s="67" t="s">
        <v>241</v>
      </c>
      <c r="C73" s="68" t="s">
        <v>240</v>
      </c>
      <c r="D73" s="139">
        <v>17522</v>
      </c>
      <c r="E73" s="139">
        <v>1997</v>
      </c>
      <c r="F73" s="170">
        <v>7.1268383033782801</v>
      </c>
      <c r="G73" s="130"/>
    </row>
    <row r="74" spans="2:7">
      <c r="B74" s="67" t="s">
        <v>243</v>
      </c>
      <c r="C74" s="68" t="s">
        <v>242</v>
      </c>
      <c r="D74" s="139">
        <v>2352</v>
      </c>
      <c r="E74" s="139">
        <v>255</v>
      </c>
      <c r="F74" s="170">
        <v>10.956279983570999</v>
      </c>
      <c r="G74" s="130"/>
    </row>
    <row r="75" spans="2:7">
      <c r="B75" s="67" t="s">
        <v>245</v>
      </c>
      <c r="C75" s="68" t="s">
        <v>244</v>
      </c>
      <c r="D75" s="139">
        <v>3529</v>
      </c>
      <c r="E75" s="139">
        <v>458</v>
      </c>
      <c r="F75" s="170">
        <v>8.5985210699335397</v>
      </c>
      <c r="G75" s="130"/>
    </row>
    <row r="76" spans="2:7">
      <c r="B76" s="67" t="s">
        <v>247</v>
      </c>
      <c r="C76" s="68" t="s">
        <v>246</v>
      </c>
      <c r="D76" s="139">
        <v>5553</v>
      </c>
      <c r="E76" s="139">
        <v>694</v>
      </c>
      <c r="F76" s="170">
        <v>10.497622662632899</v>
      </c>
      <c r="G76" s="130"/>
    </row>
    <row r="77" spans="2:7">
      <c r="B77" s="67" t="s">
        <v>249</v>
      </c>
      <c r="C77" s="68" t="s">
        <v>248</v>
      </c>
      <c r="D77" s="139">
        <v>2947</v>
      </c>
      <c r="E77" s="139">
        <v>266</v>
      </c>
      <c r="F77" s="170">
        <v>5.4345566740466804</v>
      </c>
      <c r="G77" s="130"/>
    </row>
    <row r="78" spans="2:7">
      <c r="B78" s="67" t="s">
        <v>251</v>
      </c>
      <c r="C78" s="68" t="s">
        <v>250</v>
      </c>
      <c r="D78" s="139">
        <v>2252</v>
      </c>
      <c r="E78" s="139">
        <v>285</v>
      </c>
      <c r="F78" s="170">
        <v>3.2057415549191499</v>
      </c>
      <c r="G78" s="130"/>
    </row>
    <row r="79" spans="2:7">
      <c r="B79" s="67" t="s">
        <v>252</v>
      </c>
      <c r="C79" s="68" t="s">
        <v>109</v>
      </c>
      <c r="D79" s="139">
        <v>19721</v>
      </c>
      <c r="E79" s="139">
        <v>2207</v>
      </c>
      <c r="F79" s="170">
        <v>7.4864872106425997</v>
      </c>
      <c r="G79" s="130"/>
    </row>
    <row r="80" spans="2:7">
      <c r="B80" s="67" t="s">
        <v>253</v>
      </c>
      <c r="C80" s="68" t="s">
        <v>110</v>
      </c>
      <c r="D80" s="139">
        <v>13807</v>
      </c>
      <c r="E80" s="139">
        <v>2140</v>
      </c>
      <c r="F80" s="170">
        <v>13.477392170510001</v>
      </c>
      <c r="G80" s="130"/>
    </row>
    <row r="81" spans="2:7">
      <c r="B81" s="67" t="s">
        <v>255</v>
      </c>
      <c r="C81" s="68" t="s">
        <v>254</v>
      </c>
      <c r="D81" s="139">
        <v>8990</v>
      </c>
      <c r="E81" s="139">
        <v>1256</v>
      </c>
      <c r="F81" s="170">
        <v>6.8001173512970796</v>
      </c>
      <c r="G81" s="130"/>
    </row>
    <row r="82" spans="2:7">
      <c r="B82" s="67" t="s">
        <v>257</v>
      </c>
      <c r="C82" s="68" t="s">
        <v>256</v>
      </c>
      <c r="D82" s="139">
        <v>9486</v>
      </c>
      <c r="E82" s="139">
        <v>1259</v>
      </c>
      <c r="F82" s="170">
        <v>7.1060070521887901</v>
      </c>
      <c r="G82" s="130"/>
    </row>
    <row r="83" spans="2:7">
      <c r="B83" s="67" t="s">
        <v>259</v>
      </c>
      <c r="C83" s="68" t="s">
        <v>258</v>
      </c>
      <c r="D83" s="139">
        <v>3204</v>
      </c>
      <c r="E83" s="139">
        <v>354</v>
      </c>
      <c r="F83" s="170">
        <v>9.4786978037493093</v>
      </c>
      <c r="G83" s="130"/>
    </row>
    <row r="84" spans="2:7">
      <c r="B84" s="67" t="s">
        <v>261</v>
      </c>
      <c r="C84" s="68" t="s">
        <v>260</v>
      </c>
      <c r="D84" s="139">
        <v>7807</v>
      </c>
      <c r="E84" s="139">
        <v>1085</v>
      </c>
      <c r="F84" s="170">
        <v>14.0261215524633</v>
      </c>
      <c r="G84" s="130"/>
    </row>
    <row r="85" spans="2:7">
      <c r="B85" s="67" t="s">
        <v>263</v>
      </c>
      <c r="C85" s="68" t="s">
        <v>262</v>
      </c>
      <c r="D85" s="139">
        <v>4014</v>
      </c>
      <c r="E85" s="139">
        <v>516</v>
      </c>
      <c r="F85" s="170">
        <v>12.9660092551101</v>
      </c>
      <c r="G85" s="130"/>
    </row>
    <row r="86" spans="2:7">
      <c r="B86" s="67" t="s">
        <v>265</v>
      </c>
      <c r="C86" s="68" t="s">
        <v>264</v>
      </c>
      <c r="D86" s="139">
        <v>2732</v>
      </c>
      <c r="E86" s="139">
        <v>338</v>
      </c>
      <c r="F86" s="170">
        <v>12.466321525755999</v>
      </c>
      <c r="G86" s="130"/>
    </row>
    <row r="87" spans="2:7">
      <c r="B87" s="67" t="s">
        <v>267</v>
      </c>
      <c r="C87" s="68" t="s">
        <v>266</v>
      </c>
      <c r="D87" s="139">
        <v>11302</v>
      </c>
      <c r="E87" s="139">
        <v>1202</v>
      </c>
      <c r="F87" s="170">
        <v>11.1206105763591</v>
      </c>
      <c r="G87" s="130"/>
    </row>
    <row r="88" spans="2:7">
      <c r="B88" s="67" t="s">
        <v>268</v>
      </c>
      <c r="C88" s="68" t="s">
        <v>111</v>
      </c>
      <c r="D88" s="139">
        <v>6620</v>
      </c>
      <c r="E88" s="139">
        <v>619</v>
      </c>
      <c r="F88" s="170">
        <v>10.608773105049501</v>
      </c>
      <c r="G88" s="130"/>
    </row>
    <row r="89" spans="2:7">
      <c r="B89" s="67" t="s">
        <v>270</v>
      </c>
      <c r="C89" s="68" t="s">
        <v>269</v>
      </c>
      <c r="D89" s="139">
        <v>4067</v>
      </c>
      <c r="E89" s="139">
        <v>475</v>
      </c>
      <c r="F89" s="170">
        <v>6.8586192856835604</v>
      </c>
      <c r="G89" s="130"/>
    </row>
    <row r="90" spans="2:7">
      <c r="B90" s="67" t="s">
        <v>272</v>
      </c>
      <c r="C90" s="68" t="s">
        <v>271</v>
      </c>
      <c r="D90" s="139">
        <v>6191</v>
      </c>
      <c r="E90" s="139">
        <v>600</v>
      </c>
      <c r="F90" s="170">
        <v>9.8311902296758493</v>
      </c>
      <c r="G90" s="130"/>
    </row>
    <row r="91" spans="2:7">
      <c r="B91" s="67" t="s">
        <v>274</v>
      </c>
      <c r="C91" s="68" t="s">
        <v>273</v>
      </c>
      <c r="D91" s="139">
        <v>4811</v>
      </c>
      <c r="E91" s="139">
        <v>594</v>
      </c>
      <c r="F91" s="170">
        <v>13.1758718689114</v>
      </c>
      <c r="G91" s="130"/>
    </row>
    <row r="92" spans="2:7">
      <c r="B92" s="67" t="s">
        <v>276</v>
      </c>
      <c r="C92" s="68" t="s">
        <v>275</v>
      </c>
      <c r="D92" s="139">
        <v>4808</v>
      </c>
      <c r="E92" s="139">
        <v>489</v>
      </c>
      <c r="F92" s="170">
        <v>13.5809784676778</v>
      </c>
      <c r="G92" s="130"/>
    </row>
    <row r="93" spans="2:7">
      <c r="B93" s="67" t="s">
        <v>278</v>
      </c>
      <c r="C93" s="68" t="s">
        <v>277</v>
      </c>
      <c r="D93" s="139">
        <v>3169</v>
      </c>
      <c r="E93" s="139">
        <v>387</v>
      </c>
      <c r="F93" s="170">
        <v>12.2657114572478</v>
      </c>
      <c r="G93" s="130"/>
    </row>
    <row r="94" spans="2:7">
      <c r="B94" s="67" t="s">
        <v>280</v>
      </c>
      <c r="C94" s="68" t="s">
        <v>279</v>
      </c>
      <c r="D94" s="139">
        <v>1979</v>
      </c>
      <c r="E94" s="139">
        <v>201</v>
      </c>
      <c r="F94" s="170">
        <v>11.376890601994701</v>
      </c>
      <c r="G94" s="130"/>
    </row>
    <row r="95" spans="2:7">
      <c r="B95" s="67" t="s">
        <v>282</v>
      </c>
      <c r="C95" s="68" t="s">
        <v>281</v>
      </c>
      <c r="D95" s="139">
        <v>10479</v>
      </c>
      <c r="E95" s="139">
        <v>1407</v>
      </c>
      <c r="F95" s="170">
        <v>8.1997953993421397</v>
      </c>
      <c r="G95" s="130"/>
    </row>
    <row r="96" spans="2:7">
      <c r="B96" s="67" t="s">
        <v>284</v>
      </c>
      <c r="C96" s="68" t="s">
        <v>283</v>
      </c>
      <c r="D96" s="139">
        <v>9261</v>
      </c>
      <c r="E96" s="139">
        <v>1150</v>
      </c>
      <c r="F96" s="170">
        <v>5.5661856112795904</v>
      </c>
      <c r="G96" s="130"/>
    </row>
    <row r="97" spans="2:7">
      <c r="B97" s="67" t="s">
        <v>285</v>
      </c>
      <c r="C97" s="68" t="s">
        <v>112</v>
      </c>
      <c r="D97" s="139">
        <v>15189</v>
      </c>
      <c r="E97" s="139">
        <v>2180</v>
      </c>
      <c r="F97" s="170">
        <v>9.5319908099213393</v>
      </c>
      <c r="G97" s="130"/>
    </row>
    <row r="98" spans="2:7">
      <c r="B98" s="67" t="s">
        <v>286</v>
      </c>
      <c r="C98" s="68" t="s">
        <v>113</v>
      </c>
      <c r="D98" s="139">
        <v>11888</v>
      </c>
      <c r="E98" s="139">
        <v>1568</v>
      </c>
      <c r="F98" s="170">
        <v>8.3594897039921197</v>
      </c>
      <c r="G98" s="130"/>
    </row>
    <row r="99" spans="2:7">
      <c r="B99" s="67" t="s">
        <v>288</v>
      </c>
      <c r="C99" s="68" t="s">
        <v>287</v>
      </c>
      <c r="D99" s="139">
        <v>9023</v>
      </c>
      <c r="E99" s="139">
        <v>1202</v>
      </c>
      <c r="F99" s="170">
        <v>7.1796535747969399</v>
      </c>
      <c r="G99" s="130"/>
    </row>
    <row r="100" spans="2:7">
      <c r="B100" s="75" t="s">
        <v>300</v>
      </c>
      <c r="C100" s="112"/>
      <c r="D100" s="113">
        <v>611980</v>
      </c>
      <c r="E100" s="113">
        <v>75341</v>
      </c>
      <c r="F100" s="174">
        <v>9.5230163789077125</v>
      </c>
      <c r="G100" s="131"/>
    </row>
    <row r="101" spans="2:7">
      <c r="B101" s="67" t="s">
        <v>289</v>
      </c>
      <c r="C101" s="68">
        <v>971</v>
      </c>
      <c r="D101" s="139">
        <v>12262</v>
      </c>
      <c r="E101" s="139">
        <v>1444</v>
      </c>
      <c r="F101" s="170">
        <v>35.920492340849201</v>
      </c>
      <c r="G101" s="130"/>
    </row>
    <row r="102" spans="2:7">
      <c r="B102" s="67" t="s">
        <v>290</v>
      </c>
      <c r="C102" s="68">
        <v>972</v>
      </c>
      <c r="D102" s="139">
        <v>7906</v>
      </c>
      <c r="E102" s="139">
        <v>751</v>
      </c>
      <c r="F102" s="170">
        <v>21.4247005302866</v>
      </c>
      <c r="G102" s="130"/>
    </row>
    <row r="103" spans="2:7">
      <c r="B103" s="67" t="s">
        <v>20</v>
      </c>
      <c r="C103" s="68">
        <v>973</v>
      </c>
      <c r="D103" s="139">
        <v>7620</v>
      </c>
      <c r="E103" s="139">
        <v>900</v>
      </c>
      <c r="F103" s="170">
        <v>18.799675756667298</v>
      </c>
      <c r="G103" s="130"/>
    </row>
    <row r="104" spans="2:7">
      <c r="B104" s="67" t="s">
        <v>21</v>
      </c>
      <c r="C104" s="68">
        <v>974</v>
      </c>
      <c r="D104" s="139">
        <v>18819</v>
      </c>
      <c r="E104" s="139">
        <v>2174</v>
      </c>
      <c r="F104" s="170">
        <v>19.268110588801299</v>
      </c>
      <c r="G104" s="130"/>
    </row>
    <row r="105" spans="2:7">
      <c r="B105" s="67" t="s">
        <v>22</v>
      </c>
      <c r="C105" s="68">
        <v>976</v>
      </c>
      <c r="D105" s="139">
        <v>5883</v>
      </c>
      <c r="E105" s="139">
        <v>1110</v>
      </c>
      <c r="F105" s="170">
        <v>22.152973372485569</v>
      </c>
      <c r="G105" s="130"/>
    </row>
    <row r="106" spans="2:7">
      <c r="B106" s="75" t="s">
        <v>301</v>
      </c>
      <c r="C106" s="112"/>
      <c r="D106" s="113">
        <v>52490</v>
      </c>
      <c r="E106" s="113">
        <v>6379</v>
      </c>
      <c r="F106" s="174">
        <v>27.381144455200602</v>
      </c>
      <c r="G106" s="131"/>
    </row>
    <row r="107" spans="2:7">
      <c r="B107" s="75" t="s">
        <v>302</v>
      </c>
      <c r="C107" s="112"/>
      <c r="D107" s="113">
        <v>664470</v>
      </c>
      <c r="E107" s="113">
        <v>81720</v>
      </c>
      <c r="F107" s="171">
        <v>10.172945828656699</v>
      </c>
      <c r="G107" s="131"/>
    </row>
    <row r="108" spans="2:7">
      <c r="B108" s="67" t="s">
        <v>307</v>
      </c>
      <c r="C108" s="68">
        <v>975</v>
      </c>
      <c r="D108" s="138">
        <v>6</v>
      </c>
      <c r="E108" s="138">
        <v>0</v>
      </c>
      <c r="F108" s="130"/>
      <c r="G108" s="130"/>
    </row>
    <row r="109" spans="2:7">
      <c r="B109" s="67" t="s">
        <v>304</v>
      </c>
      <c r="C109" s="68">
        <v>978</v>
      </c>
      <c r="D109" s="132">
        <v>3</v>
      </c>
      <c r="E109" s="132">
        <v>0</v>
      </c>
      <c r="F109" s="130"/>
      <c r="G109" s="130"/>
    </row>
    <row r="110" spans="2:7">
      <c r="B110" s="67" t="s">
        <v>291</v>
      </c>
      <c r="C110" s="68">
        <v>986</v>
      </c>
      <c r="D110" s="135">
        <v>756</v>
      </c>
      <c r="E110" s="135">
        <v>200</v>
      </c>
      <c r="F110" s="130"/>
      <c r="G110" s="130"/>
    </row>
    <row r="111" spans="2:7">
      <c r="B111" s="67" t="s">
        <v>292</v>
      </c>
      <c r="C111" s="68">
        <v>987</v>
      </c>
      <c r="D111" s="135">
        <v>5952</v>
      </c>
      <c r="E111" s="135">
        <v>965</v>
      </c>
      <c r="F111" s="130"/>
      <c r="G111" s="130"/>
    </row>
    <row r="112" spans="2:7">
      <c r="B112" s="69" t="s">
        <v>293</v>
      </c>
      <c r="C112" s="70">
        <v>988</v>
      </c>
      <c r="D112" s="136">
        <v>3157</v>
      </c>
      <c r="E112" s="136">
        <v>612</v>
      </c>
      <c r="F112" s="130"/>
      <c r="G112" s="130"/>
    </row>
    <row r="113" spans="2:13" ht="14.5" customHeight="1">
      <c r="B113" s="75" t="s">
        <v>303</v>
      </c>
      <c r="C113" s="112"/>
      <c r="D113" s="113">
        <v>674344</v>
      </c>
      <c r="E113" s="113">
        <v>83497</v>
      </c>
      <c r="F113" s="130"/>
      <c r="G113" s="130"/>
      <c r="L113" s="66"/>
    </row>
    <row r="114" spans="2:13">
      <c r="B114" s="185" t="s">
        <v>362</v>
      </c>
      <c r="C114" s="185"/>
      <c r="D114" s="185"/>
      <c r="E114" s="185"/>
      <c r="F114" s="185"/>
      <c r="G114" s="130"/>
    </row>
    <row r="115" spans="2:13" ht="11.25" customHeight="1">
      <c r="B115" s="185" t="s">
        <v>308</v>
      </c>
      <c r="C115" s="185"/>
      <c r="D115" s="185"/>
      <c r="E115" s="185"/>
      <c r="F115" s="185"/>
      <c r="G115" s="130"/>
    </row>
    <row r="116" spans="2:13" ht="36.75" customHeight="1">
      <c r="B116" s="186" t="s">
        <v>363</v>
      </c>
      <c r="C116" s="186"/>
      <c r="D116" s="186"/>
      <c r="E116" s="186"/>
      <c r="F116" s="186"/>
      <c r="G116" s="130"/>
    </row>
    <row r="117" spans="2:13">
      <c r="B117" s="164"/>
      <c r="C117" s="164"/>
      <c r="D117" s="164"/>
      <c r="E117" s="164"/>
      <c r="F117" s="115"/>
      <c r="G117" s="115"/>
      <c r="K117" s="115"/>
      <c r="L117" s="115"/>
      <c r="M117" s="5"/>
    </row>
    <row r="118" spans="2:13">
      <c r="E118" s="137"/>
      <c r="F118" s="115"/>
      <c r="G118" s="115"/>
      <c r="K118" s="115"/>
      <c r="L118" s="115"/>
      <c r="M118" s="5"/>
    </row>
    <row r="119" spans="2:13">
      <c r="E119" s="137"/>
      <c r="F119" s="115"/>
      <c r="G119" s="115"/>
      <c r="K119" s="115"/>
      <c r="L119" s="115"/>
      <c r="M119" s="5"/>
    </row>
  </sheetData>
  <mergeCells count="4">
    <mergeCell ref="H39:N40"/>
    <mergeCell ref="B114:F114"/>
    <mergeCell ref="B115:F115"/>
    <mergeCell ref="B116:F116"/>
  </mergeCells>
  <hyperlinks>
    <hyperlink ref="B1" location="Sommaire!A1" display="Retour au sommaire" xr:uid="{00000000-0004-0000-0800-000000000000}"/>
  </hyperlink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Sommaire</vt:lpstr>
      <vt:lpstr>1. Evolution sexe</vt:lpstr>
      <vt:lpstr>2. Flux trimestriels</vt:lpstr>
      <vt:lpstr>3. Evolution organismes</vt:lpstr>
      <vt:lpstr>4. Profils</vt:lpstr>
      <vt:lpstr>5. Profils</vt:lpstr>
      <vt:lpstr>6. Âge</vt:lpstr>
      <vt:lpstr>7. Régions</vt:lpstr>
      <vt:lpstr>8. Départements</vt:lpstr>
      <vt:lpstr>9. Domaines</vt:lpstr>
      <vt:lpstr>10. Durée missions</vt:lpstr>
      <vt:lpstr>11. Durée hebdomadaire</vt:lpstr>
      <vt:lpstr>'2. Flux trimestriels'!IDX</vt:lpstr>
      <vt:lpstr>'1. Evolution sexe'!Zone_d_impression</vt:lpstr>
      <vt:lpstr>'10. Durée missions'!Zone_d_impression</vt:lpstr>
      <vt:lpstr>'11. Durée hebdomadaire'!Zone_d_impression</vt:lpstr>
      <vt:lpstr>'2. Flux trimestriels'!Zone_d_impression</vt:lpstr>
      <vt:lpstr>'3. Evolution organismes'!Zone_d_impression</vt:lpstr>
      <vt:lpstr>'4. Profils'!Zone_d_impression</vt:lpstr>
      <vt:lpstr>'5. Profils'!Zone_d_impression</vt:lpstr>
      <vt:lpstr>'6. Âge'!Zone_d_impression</vt:lpstr>
      <vt:lpstr>'7. Régions'!Zone_d_impression</vt:lpstr>
      <vt:lpstr>'8. Départements'!Zone_d_impression</vt:lpstr>
      <vt:lpstr>'9. Domaines'!Zone_d_impression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CAMUS, Martine (DJEPVA/DJEPVA MEOS)</dc:creator>
  <cp:lastModifiedBy>Marianne Autain</cp:lastModifiedBy>
  <cp:lastPrinted>2018-08-17T14:59:47Z</cp:lastPrinted>
  <dcterms:created xsi:type="dcterms:W3CDTF">2017-07-04T14:21:22Z</dcterms:created>
  <dcterms:modified xsi:type="dcterms:W3CDTF">2023-08-02T12:41:40Z</dcterms:modified>
</cp:coreProperties>
</file>